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1" firstSheet="0" minimized="0" showHorizontalScroll="1" showSheetTabs="1" showVerticalScroll="1" tabRatio="600" visibility="visible"/>
  </bookViews>
  <sheets>
    <sheet name="Other Dropdown" sheetId="1" r:id="rId4"/>
    <sheet name="SP List (I-REAP)" sheetId="2" r:id="rId5"/>
    <sheet name="PercentDistrbtn" sheetId="3" r:id="rId6"/>
    <sheet name="StatusFundModeSourceCluster" sheetId="4" r:id="rId7"/>
    <sheet name="StatusFundModeSourceRegion" sheetId="5" r:id="rId8"/>
    <sheet name="StatusFundModeSourceProv" sheetId="6" r:id="rId9"/>
    <sheet name="StatusPGundertakeSourceCluster" sheetId="7" r:id="rId10"/>
    <sheet name="StatusPGundertakeSourceRegion" sheetId="8" r:id="rId11"/>
    <sheet name="StatusPGundertakeSourceProv" sheetId="9" r:id="rId12"/>
    <sheet name="StatusPGundertakeCluster" sheetId="10" r:id="rId13"/>
    <sheet name="DisburseRegProv" sheetId="11" r:id="rId14"/>
    <sheet name="DisburseClusterRegion" sheetId="12" r:id="rId15"/>
    <sheet name="AllFundMode" sheetId="13" r:id="rId16"/>
    <sheet name="AllPGundertake" sheetId="14" r:id="rId17"/>
    <sheet name="StatusFundModeCluster" sheetId="15" r:id="rId18"/>
    <sheet name="Summaryby Cluster" sheetId="16" r:id="rId19"/>
    <sheet name="Regional Status NO PG Equity" sheetId="17" r:id="rId20"/>
  </sheets>
  <definedNames>
    <definedName name="clusters">'Other Dropdown'!$F$2:$F$6</definedName>
    <definedName name="_xlnm.Extract" localSheetId="14">'StatusFundModeCluster'!$Y$11</definedName>
    <definedName name="provinces">'Other Dropdown'!$B$2:$B$74</definedName>
    <definedName name="regions">'Other Dropdown'!$D$2:$D$17</definedName>
    <definedName name="sp_types">'Other Dropdown'!$J$2:$J$6</definedName>
    <definedName name="stage">'Other Dropdown'!$H$2:$H$4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<sst xmlns="http://schemas.openxmlformats.org/spreadsheetml/2006/main" uniqueCount="2066">
  <si>
    <t>Abra</t>
  </si>
  <si>
    <t>CAR</t>
  </si>
  <si>
    <t>Entire Portfolio</t>
  </si>
  <si>
    <t>Agusan del Norte</t>
  </si>
  <si>
    <t>Region 1</t>
  </si>
  <si>
    <t>Luzon A</t>
  </si>
  <si>
    <t>Approved Subprojects</t>
  </si>
  <si>
    <t>Start-up</t>
  </si>
  <si>
    <t>Agusan del Sur</t>
  </si>
  <si>
    <t>Region 2</t>
  </si>
  <si>
    <t>Luzon B</t>
  </si>
  <si>
    <t>Pipelined Subprojects</t>
  </si>
  <si>
    <t>Restoration / Rehabilitation</t>
  </si>
  <si>
    <t>Aklan</t>
  </si>
  <si>
    <t>Region 3</t>
  </si>
  <si>
    <t>Visayas</t>
  </si>
  <si>
    <t>Upgrading / Expansion</t>
  </si>
  <si>
    <t>Albay</t>
  </si>
  <si>
    <t>Region 4A</t>
  </si>
  <si>
    <t>Mindanao</t>
  </si>
  <si>
    <t>Global Environmental Facility (GEF)</t>
  </si>
  <si>
    <t>Antique</t>
  </si>
  <si>
    <t>Region 4B</t>
  </si>
  <si>
    <t>Apayao</t>
  </si>
  <si>
    <t>Region 5</t>
  </si>
  <si>
    <t>Aurora</t>
  </si>
  <si>
    <t>Region 6</t>
  </si>
  <si>
    <t>Bataan</t>
  </si>
  <si>
    <t>Region 7</t>
  </si>
  <si>
    <t>Batangas</t>
  </si>
  <si>
    <t>Region 8</t>
  </si>
  <si>
    <t>Benguet</t>
  </si>
  <si>
    <t>Region 9</t>
  </si>
  <si>
    <t>Biliran</t>
  </si>
  <si>
    <t>Region 10</t>
  </si>
  <si>
    <t>Bohol</t>
  </si>
  <si>
    <t>Region 11</t>
  </si>
  <si>
    <t>Bukidnon</t>
  </si>
  <si>
    <t>Region 12</t>
  </si>
  <si>
    <t>Bulacan</t>
  </si>
  <si>
    <t>Region 13</t>
  </si>
  <si>
    <t>Cagayan</t>
  </si>
  <si>
    <t>ARMM</t>
  </si>
  <si>
    <t>Camarines Norte</t>
  </si>
  <si>
    <t>Camarines Sur</t>
  </si>
  <si>
    <t>Capiz</t>
  </si>
  <si>
    <t>Catanduanes</t>
  </si>
  <si>
    <t>Cavite</t>
  </si>
  <si>
    <t>Cebu</t>
  </si>
  <si>
    <t>Compostela Valley</t>
  </si>
  <si>
    <t>Davao del Norte</t>
  </si>
  <si>
    <t>Davao del Sur</t>
  </si>
  <si>
    <t>Davao Oriental</t>
  </si>
  <si>
    <t>Dinagat Islands</t>
  </si>
  <si>
    <t>Eastern Samar</t>
  </si>
  <si>
    <t>Guimaras</t>
  </si>
  <si>
    <t>Ifugao</t>
  </si>
  <si>
    <t>Ilocos Norte</t>
  </si>
  <si>
    <t>Ilocos Sur</t>
  </si>
  <si>
    <t>Iloilo</t>
  </si>
  <si>
    <t>Isabela</t>
  </si>
  <si>
    <t>Kalinga</t>
  </si>
  <si>
    <t>La Union</t>
  </si>
  <si>
    <t>Laguna</t>
  </si>
  <si>
    <t>Lanao del Norte</t>
  </si>
  <si>
    <t>Leyte</t>
  </si>
  <si>
    <t>Maguindanao</t>
  </si>
  <si>
    <t>Marinduque</t>
  </si>
  <si>
    <t>Masbate</t>
  </si>
  <si>
    <t>Misamis Occidental</t>
  </si>
  <si>
    <t>Misamis Oriental</t>
  </si>
  <si>
    <t>Mountain Province</t>
  </si>
  <si>
    <t>Negros Occidental</t>
  </si>
  <si>
    <t>Negros Oriental</t>
  </si>
  <si>
    <t>North Cotabato</t>
  </si>
  <si>
    <t>Northern Samar</t>
  </si>
  <si>
    <t>Nueva Ecija</t>
  </si>
  <si>
    <t>Nueva Vizcaya</t>
  </si>
  <si>
    <t>Occidental Mindoro</t>
  </si>
  <si>
    <t>Oriental Mindoro</t>
  </si>
  <si>
    <t>Palawan</t>
  </si>
  <si>
    <t>Pampanga</t>
  </si>
  <si>
    <t>Pangasinan</t>
  </si>
  <si>
    <t>Quezon</t>
  </si>
  <si>
    <t>Quirino</t>
  </si>
  <si>
    <t>Romblon</t>
  </si>
  <si>
    <t>Samar</t>
  </si>
  <si>
    <t>Sarangani</t>
  </si>
  <si>
    <t>Siquijor</t>
  </si>
  <si>
    <t>Sorsogon</t>
  </si>
  <si>
    <t>South Cotabato</t>
  </si>
  <si>
    <t>Southern Leyte</t>
  </si>
  <si>
    <t>Sultan Kudarat</t>
  </si>
  <si>
    <t>Surigao del Norte</t>
  </si>
  <si>
    <t>Surigao del Sur</t>
  </si>
  <si>
    <t>Tarlac</t>
  </si>
  <si>
    <t>Tawi-Tawi</t>
  </si>
  <si>
    <t>Zambales</t>
  </si>
  <si>
    <t>Zamboanga del Norte</t>
  </si>
  <si>
    <t>Zamboanga del Sur</t>
  </si>
  <si>
    <t>SP ID</t>
  </si>
  <si>
    <t>Cluster</t>
  </si>
  <si>
    <t>Region</t>
  </si>
  <si>
    <t>Province</t>
  </si>
  <si>
    <t>District</t>
  </si>
  <si>
    <t>City / Municipality</t>
  </si>
  <si>
    <t>Proponent LGU</t>
  </si>
  <si>
    <t>SP Name</t>
  </si>
  <si>
    <t>SP Type</t>
  </si>
  <si>
    <t>Category</t>
  </si>
  <si>
    <t>SP Cost (LP)</t>
  </si>
  <si>
    <t>SP Cost (GEF)</t>
  </si>
  <si>
    <t>SP Cost (GOP)</t>
  </si>
  <si>
    <t>SP Cost (LGU Equity)</t>
  </si>
  <si>
    <t>Total SP Cost</t>
  </si>
  <si>
    <t>Stage Category</t>
  </si>
  <si>
    <t>Stage</t>
  </si>
  <si>
    <t>Status</t>
  </si>
  <si>
    <t>Milestone</t>
  </si>
  <si>
    <t>Status2</t>
  </si>
  <si>
    <t>Obligation (LP)</t>
  </si>
  <si>
    <t>Obligation (GOP)</t>
  </si>
  <si>
    <t>Total (U + V)</t>
  </si>
  <si>
    <t>Disbursement (LP / GEF)</t>
  </si>
  <si>
    <t>Disbursement (GOP)</t>
  </si>
  <si>
    <t>Total (X + Y)</t>
  </si>
  <si>
    <t>No. of Groups</t>
  </si>
  <si>
    <t>No. of Male</t>
  </si>
  <si>
    <t>No. of Female</t>
  </si>
  <si>
    <t>Total (AB + AC)</t>
  </si>
  <si>
    <t>PRDP-IR-RCAR-ABR-002-VIL-002-2015</t>
  </si>
  <si>
    <t>Lone</t>
  </si>
  <si>
    <t>Villaviciosa</t>
  </si>
  <si>
    <t>Municipality</t>
  </si>
  <si>
    <t>Cattle Fattening and Marketing</t>
  </si>
  <si>
    <t>Micro Enterprise</t>
  </si>
  <si>
    <t>Completed (100%)</t>
  </si>
  <si>
    <t>100% physical progress</t>
  </si>
  <si>
    <t>PRDP-IR-RCAR-ABR-003-VIL-003-2015</t>
  </si>
  <si>
    <t>PRDP-IR-RCAR-ABR-004-VIL-004-2015</t>
  </si>
  <si>
    <t>PRDP-IR-RCAR-ABR-005-VIL-005-2015</t>
  </si>
  <si>
    <t>PRDP-IR-RCAR-ABR-006-VIL-006-2015</t>
  </si>
  <si>
    <t>PRDP-IR-RCAR-ABR-007-VIL-007-2015</t>
  </si>
  <si>
    <t>PRDP-IR-RCAR-ABR-008-VIL-008-2015</t>
  </si>
  <si>
    <t>PRDP-IR-RCAR-BEN-002-000-000-2015</t>
  </si>
  <si>
    <t>Buguias</t>
  </si>
  <si>
    <t>Rehabilitation of Nursery and High Value Crop Protected Production Areas Damaged by Typhoon “Lando”</t>
  </si>
  <si>
    <t>103% physical progress</t>
  </si>
  <si>
    <t>PRDP-IR-RCAR-BEN-010-KAB-001-2015</t>
  </si>
  <si>
    <t>Kabayan</t>
  </si>
  <si>
    <t>BFCC Swine Raising for Typhoon Affected Members</t>
  </si>
  <si>
    <t>PRDP-IR-RCAR-BEN-011-KAB-002-2015</t>
  </si>
  <si>
    <t>Hog Raising and "Kinuday" meat Processing</t>
  </si>
  <si>
    <t>101% physical progress</t>
  </si>
  <si>
    <t>PRDP-IR-RCAR-BEN-015-KAB-003-2016</t>
  </si>
  <si>
    <t>Vegetable Production and Marketing</t>
  </si>
  <si>
    <t>108% physical progress</t>
  </si>
  <si>
    <t>PRDP-IR-RCAR-BEN-016-KAB-004-2016</t>
  </si>
  <si>
    <t>110% physical progress</t>
  </si>
  <si>
    <t>PRDP-IR-RCAR-BEN-018-LAT-001-2016</t>
  </si>
  <si>
    <t>La Trinidad</t>
  </si>
  <si>
    <t>Young Farmers Farm Mechanization and Service Provider  Enterprise for a Sustainable Production of High Value Commercial Crops in La Trinidad, Benguet</t>
  </si>
  <si>
    <t>PRDP-IR-RCAR-BEN-019-LAT-002-2016</t>
  </si>
  <si>
    <t>Chrysanthemum Production using Greenhouse Conditon</t>
  </si>
  <si>
    <t>104% physical progress</t>
  </si>
  <si>
    <t>PRDP-IR-RCAR-BEN-020-LAT-003-2016</t>
  </si>
  <si>
    <t>Strawberry Production Under Tunnel Type Mini Greenhouse</t>
  </si>
  <si>
    <t>PRDP-IR-RCAR-MOP-002-000-000-2015</t>
  </si>
  <si>
    <t>Bauko</t>
  </si>
  <si>
    <t>Rehabilitation of Protected Areas for Organic Vegetable Production</t>
  </si>
  <si>
    <t>PRDP-IR-RCAR-MOP-003-000-000-2015</t>
  </si>
  <si>
    <t>Bagnen Swine Production and Marketing</t>
  </si>
  <si>
    <t>PRDP-IR-RCAR-MOP-004-000-000-2015</t>
  </si>
  <si>
    <t>Farm Mechanization Service Provider for Highland Vegetable Production</t>
  </si>
  <si>
    <t>PRDP-IR-RCAR-MOP-005-000-000-2015</t>
  </si>
  <si>
    <t>Bontoc</t>
  </si>
  <si>
    <t>Swine Fattening and Marketing</t>
  </si>
  <si>
    <t>PRDP-IR-RCAR-MOP-006-000-000-2015</t>
  </si>
  <si>
    <t>Provision on Rain Shelter and Farm Inputs for leafy Vegetable Production under Protection Cultivation</t>
  </si>
  <si>
    <t>PRDP-IR-RCAR-ABR-009-VIL-009-2015</t>
  </si>
  <si>
    <t>PRDP-IR-RCAR-BEN-021-LAT-004-2016</t>
  </si>
  <si>
    <t>Fancy Lettuce Seedling Production Under Greenhouse Condition</t>
  </si>
  <si>
    <t>102% physical progress</t>
  </si>
  <si>
    <t>PRDP-IR-RCAR-BEN-022-000-000-2018</t>
  </si>
  <si>
    <t>Sablan</t>
  </si>
  <si>
    <t>Ubi Production and Marketing Enterprise</t>
  </si>
  <si>
    <t>159% physical progress</t>
  </si>
  <si>
    <t>PRDP-IR-RCAR-BEN-006-000-000-2015</t>
  </si>
  <si>
    <t>Kibungan</t>
  </si>
  <si>
    <t>Input Provision for Affected Vegetable Farmer Members</t>
  </si>
  <si>
    <t>173% physical progress</t>
  </si>
  <si>
    <t>PRDP-IR-RCAR-BEN-008-000-000-2015</t>
  </si>
  <si>
    <t>Mankayan</t>
  </si>
  <si>
    <t>Tomato Production under Greenhouse Condition</t>
  </si>
  <si>
    <t>PRDP-IR-RCAR-BEN-017-000-000-2016</t>
  </si>
  <si>
    <t>Kapangan</t>
  </si>
  <si>
    <t>Hog fattening and Marketing</t>
  </si>
  <si>
    <t>PRDP-IR-RCAR-BEN-001-000-000-2014</t>
  </si>
  <si>
    <t>Benguet Arabica Coffee Enterprise</t>
  </si>
  <si>
    <t>Small Enterprise</t>
  </si>
  <si>
    <t>PRDP-IR-RCAR-BEN-005-000-000-2015</t>
  </si>
  <si>
    <t>Beekeeping Livelihood Project</t>
  </si>
  <si>
    <t>PRDP-IR-RCAR-BEN-009-000-000-2015</t>
  </si>
  <si>
    <t>Potato Production under Greenhouse Condition</t>
  </si>
  <si>
    <t>PRDP-IR-RCAR-BEN-007-000-000-2015</t>
  </si>
  <si>
    <t>Greenhouse Rehabilitation and Production Support to Organic Vegetable Production</t>
  </si>
  <si>
    <t>PRDP-IR-RCAR-BEN-004-000-000-2015</t>
  </si>
  <si>
    <t>Community Based Upland Vegetable Seedling Production under Modern Greenhouse Structure for Continuous Vegetable Production</t>
  </si>
  <si>
    <t>112% physical progress</t>
  </si>
  <si>
    <t>PRDP-IR-RCAR-BEN-003-000-000-2015</t>
  </si>
  <si>
    <t>Lettuce Seedling Production Using Greenhouses to Shorten Production Period of Farmers in Recovering from Typhoon Damage</t>
  </si>
  <si>
    <t>115% physical progress</t>
  </si>
  <si>
    <t>PRDP-IR-RCAR-BEN-012-000-000-2016</t>
  </si>
  <si>
    <t>Atok</t>
  </si>
  <si>
    <t>Production of Alstromeria Flower</t>
  </si>
  <si>
    <t>114% physical progress</t>
  </si>
  <si>
    <t>PRDP-IR-RCAR-IFU-002-000-000-2016</t>
  </si>
  <si>
    <t>Hungduan</t>
  </si>
  <si>
    <t>Livelihood Project on Swine Raising</t>
  </si>
  <si>
    <t>PRDP-IR-RCAR-IFU-003-000-000-2016</t>
  </si>
  <si>
    <t>Lagawe</t>
  </si>
  <si>
    <t>PRDP-IR-RCAR-KAL-001-000-000-2014</t>
  </si>
  <si>
    <t>Tanudan</t>
  </si>
  <si>
    <t>Kalinga Integrated Coffee Processing and Marketing</t>
  </si>
  <si>
    <t>111% physical progress</t>
  </si>
  <si>
    <t>PRDP-IR-RCAR-KAL-002-000-000-2017</t>
  </si>
  <si>
    <t>Tabuk City</t>
  </si>
  <si>
    <t>Consolidation, Processing, and Marketing of Kalinga Heirloom Rice</t>
  </si>
  <si>
    <t>105% physical progress</t>
  </si>
  <si>
    <t>PRDP-IR-RCAR-MOP-001-000-000-2014</t>
  </si>
  <si>
    <t>Besao</t>
  </si>
  <si>
    <t>Mountain Province Arabica Coffee Enterprise</t>
  </si>
  <si>
    <t>PRDP-IR-RCAR-MOP-009-000-000-2018</t>
  </si>
  <si>
    <t>Sagada</t>
  </si>
  <si>
    <t>Sagada Coffee Processing with Cupping Laboratory</t>
  </si>
  <si>
    <t>PRDP-IR-RCAR-APA-002-000-000-2017</t>
  </si>
  <si>
    <t>Pudtol</t>
  </si>
  <si>
    <t>Banana Chips Processing and Marketing</t>
  </si>
  <si>
    <t>PRDP-IR-RCAR-APA-001-000-000-2016</t>
  </si>
  <si>
    <t>Flora</t>
  </si>
  <si>
    <t>Apayao Cardava Banana Consolidation and Marketing Enterprise</t>
  </si>
  <si>
    <t>PRDP-IR-RCAR-APA-003-000-000-2018</t>
  </si>
  <si>
    <t>Calanasan</t>
  </si>
  <si>
    <t>Coffee Processing and Marketing</t>
  </si>
  <si>
    <t>PRDP-IR-RCAR-BEN-021-LAT-021-2019</t>
  </si>
  <si>
    <t xml:space="preserve">Potato Tuberlets Production and Marketing </t>
  </si>
  <si>
    <t>107% physical progress</t>
  </si>
  <si>
    <t>PRDP-IR-RCAR-IFU-001-000-000-2015</t>
  </si>
  <si>
    <t>Asipulo</t>
  </si>
  <si>
    <t>Ifugao Coffee Processing and Marketing Enterprise</t>
  </si>
  <si>
    <t>PRDP-IR-RCAR-KAL-003-000-000-2018</t>
  </si>
  <si>
    <t>Banana (Cardava) Consolidation and Marketing</t>
  </si>
  <si>
    <t>PRDP-IR-RCAR-MOP-007-BAU-001-2017</t>
  </si>
  <si>
    <t>Potato Tubers Production and Marketing</t>
  </si>
  <si>
    <t>PRDP-IR-RCAR-MOP-008-BAR-001-2017</t>
  </si>
  <si>
    <t>Barlig</t>
  </si>
  <si>
    <t>Mountain Province Heirloom Rice Consolidation Processing and Marketing</t>
  </si>
  <si>
    <t>PRDP-IR-RCAR-MOP-010-000-000-2019</t>
  </si>
  <si>
    <t>Sadanga</t>
  </si>
  <si>
    <t>Heirloom Rice Processing and Marketing Enterprise</t>
  </si>
  <si>
    <t>PRDP-IR-RCAR-ABR-001-VIL-001-2015</t>
  </si>
  <si>
    <t>PRDP-IR-RCAR-BEN-022-KAB-022-2021</t>
  </si>
  <si>
    <t>Highland Vegetables Hauling and Delivery Services</t>
  </si>
  <si>
    <t>PRDP-IR-RCAR-ABR-011-000-000-2016</t>
  </si>
  <si>
    <t>Tineg</t>
  </si>
  <si>
    <t>PRDP-IR-RCAR-ABR-011-000-000-2021</t>
  </si>
  <si>
    <t>Bangued</t>
  </si>
  <si>
    <t>Carabao Mango Consolidation and Marketing</t>
  </si>
  <si>
    <t>PRDP-IR-RCAR-IFU-004-000-000-2017</t>
  </si>
  <si>
    <t>Banaue</t>
  </si>
  <si>
    <t>Processing and Marketing of Export Quality Ifugao Heirloom Rice</t>
  </si>
  <si>
    <t>PRDP-IR-R001-PAN-050-000-000-2017</t>
  </si>
  <si>
    <t>1st</t>
  </si>
  <si>
    <t>Bani</t>
  </si>
  <si>
    <t>Salad Tomato Contract Farming and Support Service Facility Enterprise</t>
  </si>
  <si>
    <t>PRDP-IR-R001-ILN-002-BAC-001-2015</t>
  </si>
  <si>
    <t>Bacarra</t>
  </si>
  <si>
    <t>Corn and Livestock Integration and Trading Enterprise</t>
  </si>
  <si>
    <t>PRDP-IR-R001-ILN-003-BAA-001-2015</t>
  </si>
  <si>
    <t>2nd</t>
  </si>
  <si>
    <t>Banna</t>
  </si>
  <si>
    <t>Farm Mechanization Service Facility</t>
  </si>
  <si>
    <t>PRDP-IR-R001-ILN-005-PID-001-2015</t>
  </si>
  <si>
    <t>Piddig</t>
  </si>
  <si>
    <t>PRDP-IR-R001-ILN-006-MAR-001-2016</t>
  </si>
  <si>
    <t>Marcos</t>
  </si>
  <si>
    <t>PRDP-IR-R001-ILN-007-PID-002-2016</t>
  </si>
  <si>
    <t>PRDP-IR-R001-ILN-008-BUR-001-2016</t>
  </si>
  <si>
    <t>Burgos</t>
  </si>
  <si>
    <t>PRDP-IR-R001-ILN-009-PID-003-2016</t>
  </si>
  <si>
    <t>PRDP-IR-R001-ILN-010-BAC-002-2018</t>
  </si>
  <si>
    <t>Commercialization of Ilocos Garlic: The White Gold Treasure of the North Enterprise</t>
  </si>
  <si>
    <t>Medium Enterprise</t>
  </si>
  <si>
    <t>PRDP-IR-R001-ILS-003-SAO-001-2015</t>
  </si>
  <si>
    <t>Santo Domingo</t>
  </si>
  <si>
    <t>Production of Seed Planting Materials for Peanut and Farm Equipments/Implements Services</t>
  </si>
  <si>
    <t>PRDP-IR-R001-ILS-002-000-000-2015</t>
  </si>
  <si>
    <t>Santa Lucia</t>
  </si>
  <si>
    <t>Integrated Quality Peanut Seed Production and Farm Service Enterprise</t>
  </si>
  <si>
    <t>PRDP-IR-R001-ILS-007-BUR-001-2016</t>
  </si>
  <si>
    <t>PRDP-IR-R001-ILS-010-CAB-001-2016</t>
  </si>
  <si>
    <t>Cabugao</t>
  </si>
  <si>
    <t>PRDP-IR-R001-ILS-012-000-000-2016</t>
  </si>
  <si>
    <t>Santa Maria</t>
  </si>
  <si>
    <t>PRDP-IR-R001-LAU-004-BAL-001-2015</t>
  </si>
  <si>
    <t>Balaoan</t>
  </si>
  <si>
    <t>PRDP-IR-R001-LAU-007-000-000-2016</t>
  </si>
  <si>
    <t>PRDP-IR-R001-LAU-017-000-000-2016</t>
  </si>
  <si>
    <t>Bangar</t>
  </si>
  <si>
    <t>PRDP-IR-R001-LAU-014-000-000-2016</t>
  </si>
  <si>
    <t>Caba</t>
  </si>
  <si>
    <t>PRDP-IR-R001-LAU-013-000-000-2016</t>
  </si>
  <si>
    <t>Rosario</t>
  </si>
  <si>
    <t>PRDP-IR-R001-LAU-008-000-000-2016</t>
  </si>
  <si>
    <t>Tubao</t>
  </si>
  <si>
    <t>PRDP-IR-R001-LAU-010-000-000-2016</t>
  </si>
  <si>
    <t>Sudipen</t>
  </si>
  <si>
    <t>PRDP-IR-R001-LAU-009-000-000-2016</t>
  </si>
  <si>
    <t>San Gabriel</t>
  </si>
  <si>
    <t>PRDP-IR-R001-PAN-004-000-000-2015</t>
  </si>
  <si>
    <t>4th</t>
  </si>
  <si>
    <t>San Fabian</t>
  </si>
  <si>
    <t>PRDP-IR-R001-PAN-005-000-000-2015</t>
  </si>
  <si>
    <t>PRDP-IR-R001-PAN-006-000-000-2015</t>
  </si>
  <si>
    <t>3rd</t>
  </si>
  <si>
    <t>San Carlos City</t>
  </si>
  <si>
    <t>PRDP-IR-R001-PAN-007-000-000-2015</t>
  </si>
  <si>
    <t>PRDP-IR-R001-PAN-008-000-000-2015</t>
  </si>
  <si>
    <t>PRDP-IR-R001-PAN-011-SAF-005-2015</t>
  </si>
  <si>
    <t>PRDP-IR-R001-PAN-012-SAF-006-2015</t>
  </si>
  <si>
    <t>PRDP-IR-R001-PAN-013-SAF-007-2015</t>
  </si>
  <si>
    <t>PRDP-IR-R001-PAN-014-SAF-008-2015</t>
  </si>
  <si>
    <t>PRDP-IR-R001-PAN-018-000-000-2015</t>
  </si>
  <si>
    <t>5th</t>
  </si>
  <si>
    <t>Pozzorubio</t>
  </si>
  <si>
    <t>PRDP-IR-R001-PAN-021-000-000-2016</t>
  </si>
  <si>
    <t>PRDP-IR-R001-PAN-022-000-000-2016</t>
  </si>
  <si>
    <t>Malasiqui</t>
  </si>
  <si>
    <t>PRDP-IR-R001-PAN-024-000-000-2016</t>
  </si>
  <si>
    <t>Villasis</t>
  </si>
  <si>
    <t>PRDP-IR-R001-PAN-025-000-000-2016</t>
  </si>
  <si>
    <t>Urdaneta City</t>
  </si>
  <si>
    <t>PRDP-IR-R001-PAN-026-000-000-2016</t>
  </si>
  <si>
    <t>Bolinao</t>
  </si>
  <si>
    <t>PRDP-IR-R001-PAN-027-000-000-2016</t>
  </si>
  <si>
    <t>PRDP-IR-R001-PAN-039-000-000-2016</t>
  </si>
  <si>
    <t>6th</t>
  </si>
  <si>
    <t>Natividad</t>
  </si>
  <si>
    <t>PRDP-IR-R001-PAN-040-000-000-2016</t>
  </si>
  <si>
    <t>Binmaley</t>
  </si>
  <si>
    <t>PRDP-IR-R001-PAN-043-000-000-2016</t>
  </si>
  <si>
    <t>Alcala</t>
  </si>
  <si>
    <t>Yellow Granex Production, Consolidation and Trading Enterprise</t>
  </si>
  <si>
    <t>PRDP-IR-R001-PAN-044-000-000-2016</t>
  </si>
  <si>
    <t>Umingan</t>
  </si>
  <si>
    <t>PRDP-IR-R001-PAN-048-000-000-2015</t>
  </si>
  <si>
    <t>Basista</t>
  </si>
  <si>
    <t>PRDP-IR-R001-PAN-049-000-000-2016</t>
  </si>
  <si>
    <t>San Quintin</t>
  </si>
  <si>
    <t>PRDP-IR-R001-PAN-054-000-000-2017</t>
  </si>
  <si>
    <t>Labrador</t>
  </si>
  <si>
    <t xml:space="preserve">Production and Marketing of Fingerlings and Marketable Size Bangus Enterprise </t>
  </si>
  <si>
    <t>PRDP-IR-R001-PAN-028-000-000-2016</t>
  </si>
  <si>
    <t>Alaminos City</t>
  </si>
  <si>
    <t>PRDP-IR-R001-PAN-029-000-000-2016</t>
  </si>
  <si>
    <t>Bugallon</t>
  </si>
  <si>
    <t>PRDP-IR-R001-PAN-030-000-000-2016</t>
  </si>
  <si>
    <t>Mapandan</t>
  </si>
  <si>
    <t>PRDP-IR-R001-PAN-031-000-000-2016</t>
  </si>
  <si>
    <t>Manaoag</t>
  </si>
  <si>
    <t>PRDP-IR-R001-PAN-032-000-000-2016</t>
  </si>
  <si>
    <t>Balungao</t>
  </si>
  <si>
    <t>PRDP-IR-R001-PAN-033-000-000-2016</t>
  </si>
  <si>
    <t>PRDP-IR-R001-PAN-036-000-000-2016</t>
  </si>
  <si>
    <t>PRDP-IR-R001-PAN-051-000-000-2017</t>
  </si>
  <si>
    <t>Tomato Production, Consolidation and Trading Enterprise</t>
  </si>
  <si>
    <t>PRDP-IR-R001-PAN-052-ALA-001-2017</t>
  </si>
  <si>
    <t>Salad Tomato Production, Consolidation and Marketing Enterprise</t>
  </si>
  <si>
    <t>PRDP-IR-R001-ILS-017-000-000-2017</t>
  </si>
  <si>
    <t>Banayoyo</t>
  </si>
  <si>
    <t>Goat Multiplier Farm and Trading Post in Ilocos Sur</t>
  </si>
  <si>
    <t>PRDP-IR-R001-LAU-001-000-000-2015</t>
  </si>
  <si>
    <t>Bauang</t>
  </si>
  <si>
    <t>Green Carabao Mango Production, Consolidation and Marketing Enterprise</t>
  </si>
  <si>
    <t>PRDP-IR-R001-LAU-019-000-000-2017</t>
  </si>
  <si>
    <t>Production and Marketing of Mungbean Enterprise</t>
  </si>
  <si>
    <t>PRDP-IR-R001-ILS-018-000-000-2017</t>
  </si>
  <si>
    <t>Caoayan</t>
  </si>
  <si>
    <t>Multiplier Onion Seed Production and Trading Enterprise in Ilocos Sur</t>
  </si>
  <si>
    <t>PRDP-IR-R001-ILS-008-SAO-002-2016</t>
  </si>
  <si>
    <t>Corn and Squash Production and Trading Enterprise</t>
  </si>
  <si>
    <t>PRDP-IR-R001-LAU-011-000-000-2016</t>
  </si>
  <si>
    <t>Bacnotan</t>
  </si>
  <si>
    <t>PRDP-IR-R001-LAU-018-000-000-2016</t>
  </si>
  <si>
    <t>San Juan</t>
  </si>
  <si>
    <t>PRDP-IR-R001-PAN-010-000-000-2015</t>
  </si>
  <si>
    <t>PRDP-IR-R001-ILS-001-000-000-2015</t>
  </si>
  <si>
    <t>Production and Marketing of Fresh Carabao Mangoes</t>
  </si>
  <si>
    <t>PRDP-IR-R001-ILN-001-000-000-2015</t>
  </si>
  <si>
    <t>Pasuquin</t>
  </si>
  <si>
    <t>Onion Production, Consolidation and Marketing Enterprise</t>
  </si>
  <si>
    <t>PRDP-IR-R001-PAN-015-000-000-2015</t>
  </si>
  <si>
    <t>Lingayen</t>
  </si>
  <si>
    <t>PRDP-IR-R002-CAG-003-BAG-001-2015</t>
  </si>
  <si>
    <t>Baggao</t>
  </si>
  <si>
    <t>Palay Production Enterprise with Emphasis on Land Preparation</t>
  </si>
  <si>
    <t>PRDP-IR-R002-CAG-004-BAG-002-2015</t>
  </si>
  <si>
    <t>PRDP-IR-R002-CAG-006-APA-002-2015</t>
  </si>
  <si>
    <t>Aparri</t>
  </si>
  <si>
    <t>PRDP-IR-R002-CAG-007-LAL-001-2015</t>
  </si>
  <si>
    <t>Lal-Lo</t>
  </si>
  <si>
    <t>PRDP-IR-R002-CAG-008-SOL-001-2015</t>
  </si>
  <si>
    <t>Solana</t>
  </si>
  <si>
    <t>PRDP-IR-R002-CAG-009-SOL-002-2015</t>
  </si>
  <si>
    <t>PRDP-IR-R002-CAG-010-SOL-003-2015</t>
  </si>
  <si>
    <t>PRDP-IR-R002-CAG-011-SAE-001-2015</t>
  </si>
  <si>
    <t>Santa Teresita</t>
  </si>
  <si>
    <t>PRDP-IR-R002-CAG-019-SAE-003-2015</t>
  </si>
  <si>
    <t>PRDP-IR-R002-CAG-020-AMU-001-2015</t>
  </si>
  <si>
    <t>Amulung</t>
  </si>
  <si>
    <t>PRDP-IR-R002-CAG-022-SOL-004-2015</t>
  </si>
  <si>
    <t>PRDP-IR-R002-ISA-003-000-000-2014</t>
  </si>
  <si>
    <t>San Agustin</t>
  </si>
  <si>
    <t>Dairy Carabao Enterprise of Isabela</t>
  </si>
  <si>
    <t>PRDP-IR-R002-ISA-004-CAA-001-2015</t>
  </si>
  <si>
    <t>Cabatuan</t>
  </si>
  <si>
    <t>PRDP-IR-R002-ISA-005-CAU-001-2015</t>
  </si>
  <si>
    <t>Cauayan City</t>
  </si>
  <si>
    <t>City</t>
  </si>
  <si>
    <t>PRDP-IR-R002-ISA-011-CAU-007-2015</t>
  </si>
  <si>
    <t>PRDP-IR-R002-ISA-014-RAM-001-2015</t>
  </si>
  <si>
    <t>Ramon</t>
  </si>
  <si>
    <t>PRDP-IR-R002-ISA-018-ROX-004-2015</t>
  </si>
  <si>
    <t>Roxas</t>
  </si>
  <si>
    <t>PRDP-IR-R002-ISA-019-CAU-008-2015</t>
  </si>
  <si>
    <t>PRDP-IR-R002-ISA-021-ROX-005-2015</t>
  </si>
  <si>
    <t>PRDP-IR-R002-ISA-022-ROX-006-2015</t>
  </si>
  <si>
    <t>PRDP-IR-R002-ISA-023-CAU-009-2015</t>
  </si>
  <si>
    <t>PRDP-IR-R002-ISA-024-CAU-010-2015</t>
  </si>
  <si>
    <t>PRDP-IR-R002-ISA-025-CAU-011-2015</t>
  </si>
  <si>
    <t>PRDP-IR-R002-ISA-026-CAU-012-2015</t>
  </si>
  <si>
    <t>PRDP-IR-R002-NUV-003-000-000-2018</t>
  </si>
  <si>
    <t>Aritao</t>
  </si>
  <si>
    <t>Aritao Tomato Processing and Marketing Enterprise</t>
  </si>
  <si>
    <t>PRDP-IR-R002-QUI-004-MAD-001-2015</t>
  </si>
  <si>
    <t>Maddela</t>
  </si>
  <si>
    <t>PRDP-IR-R002-QUI-005-DIF-001-2015</t>
  </si>
  <si>
    <t>Diffun</t>
  </si>
  <si>
    <t>PRDP-IR-R002-QUI-006-DIF-002-2015</t>
  </si>
  <si>
    <t>PRDP-IR-R002-ISA-029-SAO-001-2017</t>
  </si>
  <si>
    <t>Santiago City</t>
  </si>
  <si>
    <t>Peanut Production and Marketing Enterprise</t>
  </si>
  <si>
    <t>PRDP-IR-R002-ISA-027-000-000-2016</t>
  </si>
  <si>
    <t>San Mateo</t>
  </si>
  <si>
    <t>Mung Bean Production  and Marketing Enterprise</t>
  </si>
  <si>
    <t>106% physical progress</t>
  </si>
  <si>
    <t>PRDP-IR-R002-ISA-033-000-000-2017</t>
  </si>
  <si>
    <t>Mungbean Seed Production and Marketing Enterprise</t>
  </si>
  <si>
    <t>PRDP-IR-R002-ISA-030-SAO-002-2017</t>
  </si>
  <si>
    <t>Mungbean Production and Marketing Enterprise</t>
  </si>
  <si>
    <t>PRDP-IR-R002-ISA-031-SAO-003-2017</t>
  </si>
  <si>
    <t>PRDP-IR-R002-QUI-001-000-000-2014</t>
  </si>
  <si>
    <t>Quirino Coffee Enterprise</t>
  </si>
  <si>
    <t>PRDP-IR-R002-QUI-002-000-000-2015</t>
  </si>
  <si>
    <t>Quirino Banana Enterprise</t>
  </si>
  <si>
    <t>PRDP-IR-R002-ISA-032-000-000-2017</t>
  </si>
  <si>
    <t>Tilapia Production and Marketing Enterprise</t>
  </si>
  <si>
    <t>PRDP-IR-R002-ISA-034-SAO-004-2018</t>
  </si>
  <si>
    <t>Beef Cattle Production and Marketing Enterprise</t>
  </si>
  <si>
    <t>PRDP-IR-R002-BTN-002-000-000-2018</t>
  </si>
  <si>
    <t>Batanes</t>
  </si>
  <si>
    <t>Basco</t>
  </si>
  <si>
    <t>Sweet Potato "WAKAY” Production and Marketing Enterprise</t>
  </si>
  <si>
    <t>PRDP-IR-R002-CAG-001-000-000-2014</t>
  </si>
  <si>
    <t>Tuguegarao City</t>
  </si>
  <si>
    <t>Cagayan Dairy Enterprise</t>
  </si>
  <si>
    <t>PRDP-IR-R002-CAG-002-000-000-2015</t>
  </si>
  <si>
    <t>Alcala Dairy Production and Marketing Enterprise</t>
  </si>
  <si>
    <t>PRDP-IR-R002-CAG-013-LAS-001-2015</t>
  </si>
  <si>
    <t>Lasam</t>
  </si>
  <si>
    <t>PRDP-IR-R002-CAG-023-SOL-005-2015</t>
  </si>
  <si>
    <t>Palay Production Enterprise with emphasis on Land Preparation</t>
  </si>
  <si>
    <t>PRDP-IR-R002-ISA-007-CAU-003-2015</t>
  </si>
  <si>
    <t>PRDP-IR-R002-ISA-009-CAU-005-2015</t>
  </si>
  <si>
    <t>PRDP-IR-R002-ISA-010-CAU-006-2015</t>
  </si>
  <si>
    <t>PRDP-IR-R002-ISA-012-ROX-001-2015</t>
  </si>
  <si>
    <t>PRDP-IR-R002-ISA-016-RAM-002-2015</t>
  </si>
  <si>
    <t>PRDP-IR-R002-QUI-003-SAG-001-2015</t>
  </si>
  <si>
    <t>Saguday</t>
  </si>
  <si>
    <t>PRDP-IR-R002-ISA-006-CAU-002-2015</t>
  </si>
  <si>
    <t>PRDP-IR-R002-ISA-008-CAU-004-2015</t>
  </si>
  <si>
    <t>PRDP-IR-R002-ISA-028-000-000-2017</t>
  </si>
  <si>
    <t>Aromatic and Pigmented Rice Production and Marketing Enterprise</t>
  </si>
  <si>
    <t>PRDP-IR-R002-ISA-013-ROX-002-2015</t>
  </si>
  <si>
    <t>PRDP-IR-R002-NUV-002-000-000-2015</t>
  </si>
  <si>
    <t>Aritao Onion Production and Marketing Enterprise</t>
  </si>
  <si>
    <t>PRDP-IR-R002-NUV-001-000-000-2015</t>
  </si>
  <si>
    <t>Solano</t>
  </si>
  <si>
    <t>Mandarin Production and Marketing Enterprise</t>
  </si>
  <si>
    <t>PRDP-IR-R002-ISA-001-000-000-2014</t>
  </si>
  <si>
    <t>Mallig</t>
  </si>
  <si>
    <t>Isabela Dairy Enterprise</t>
  </si>
  <si>
    <t>PRDP-IR-R002-ISA-036-000-000-2019</t>
  </si>
  <si>
    <t>Cordon</t>
  </si>
  <si>
    <t>Tilapia Fingerlings Production and Marketing Enterprise</t>
  </si>
  <si>
    <t>PRDP-IR-R002-NUV-004-000-000-2019</t>
  </si>
  <si>
    <t>Ambaguio</t>
  </si>
  <si>
    <t>Coffee Production and Marketing Enterprise</t>
  </si>
  <si>
    <t>PRDP-IR-R003-BAT-002-000-000-2014</t>
  </si>
  <si>
    <t>Mariveles</t>
  </si>
  <si>
    <t>Establishment of Ice Plant with  Cold Storage</t>
  </si>
  <si>
    <t>PRDP-IR-R003-BAT-003-000-000-2015</t>
  </si>
  <si>
    <t>Pilar</t>
  </si>
  <si>
    <t>Custom Service Facility Project in Bataan</t>
  </si>
  <si>
    <t>PRDP-IR-R003-BAT-006-000-000-2016</t>
  </si>
  <si>
    <t>Orani</t>
  </si>
  <si>
    <t>Custom Service Facility Project</t>
  </si>
  <si>
    <t>PRDP-IR-R003-BUL-001-000-000-2014</t>
  </si>
  <si>
    <t>San Ildefonso</t>
  </si>
  <si>
    <t>Triple B Charantin Enterprise (Production, Processing and Marketing)</t>
  </si>
  <si>
    <t>PRDP-IR-R003-BUL-005-000-000-2016</t>
  </si>
  <si>
    <t>Pulilan</t>
  </si>
  <si>
    <t>Farm Machinery Services in Pulilan Bulacan</t>
  </si>
  <si>
    <t>PRDP-IR-R003-BUL-007-000-000-2016</t>
  </si>
  <si>
    <t>Plaridel</t>
  </si>
  <si>
    <t>Farm Machinery Services in Plaridel Bulacan</t>
  </si>
  <si>
    <t>PRDP-IR-R003-BUL-008-000-000-2016</t>
  </si>
  <si>
    <t>San Rafael</t>
  </si>
  <si>
    <t>Farm Machinery Services in San Rafael Bulacan</t>
  </si>
  <si>
    <t>PRDP-IR-R003-BUL-009-000-000-2016</t>
  </si>
  <si>
    <t>Calumpit</t>
  </si>
  <si>
    <t>Farm  Machinery Services in Calumpit, Bulacan</t>
  </si>
  <si>
    <t>PRDP-IR-R003-NUE-001-000-000-2014</t>
  </si>
  <si>
    <t>San Jose City</t>
  </si>
  <si>
    <t>SIKKAP San Jose Ampalaya Enterprise (Consolidation and Marketing of Ampalaya Project)</t>
  </si>
  <si>
    <t>PRDP-IR-R003-NUE-012-000-000-2015</t>
  </si>
  <si>
    <t>Bongabon</t>
  </si>
  <si>
    <t>Farm Machineries for Onion Production</t>
  </si>
  <si>
    <t>PRDP-IR-R003-NUE-004-000-000-2015</t>
  </si>
  <si>
    <t>Lupao</t>
  </si>
  <si>
    <t>Tomato Production Project</t>
  </si>
  <si>
    <t>PRDP-IR-R003-NUE-011-000-000-2015</t>
  </si>
  <si>
    <t>PRDP-IR-R003-NUE-009-000-000-2015</t>
  </si>
  <si>
    <t>Irrigation Service Facility</t>
  </si>
  <si>
    <t>PRDP-IR-R003-NUE-005-LUP-005-2015</t>
  </si>
  <si>
    <t>Farm Machinery Service in Lupao, Nueva Ecija</t>
  </si>
  <si>
    <t>PRDP-IR-R003-NUE-013-000-000-2015</t>
  </si>
  <si>
    <t>PRDP-IR-R003-NUE-015-BON-015-2016</t>
  </si>
  <si>
    <t>Farm Machinery Services in Calaanan, Bongabon Nueva Ecija</t>
  </si>
  <si>
    <t>PRDP-IR-R003-NUE-018-CAR-018-2016</t>
  </si>
  <si>
    <t>Carranglan</t>
  </si>
  <si>
    <t>Farm Machinery Services in Capintalan Carranglan Nueva Ecija</t>
  </si>
  <si>
    <t>PRDP-IR-R003-NUE-019-CAR-019-2016</t>
  </si>
  <si>
    <t>Farm Machinery Services in DL Maglanoc Carranglan Nueva Ecija</t>
  </si>
  <si>
    <t>PRDP-IR-R003-NUE-020-CAR-020-2016</t>
  </si>
  <si>
    <t>Hog Fattening Production in Nueva Ecija</t>
  </si>
  <si>
    <t>PRDP-IR-R003-NUE-021-GEE-021-2016</t>
  </si>
  <si>
    <t>General Tinio</t>
  </si>
  <si>
    <t>Farm Machinery Services in Brgy Nazareth General Tinio Nueva Ecija</t>
  </si>
  <si>
    <t>PRDP-IR-R003-NUE-022-GEE-022-2016</t>
  </si>
  <si>
    <t>Farm Machinery Services in Brgy. Nazareth, General Tinio, Nueva Ecija</t>
  </si>
  <si>
    <t>PRDP-IR-R003-NUE-024-LAN-024-2016</t>
  </si>
  <si>
    <t>Llanera</t>
  </si>
  <si>
    <t>Production and Marketing of Naturally Grown Rice in Llanera Nueva Ecija</t>
  </si>
  <si>
    <t>PRDP-IR-R003-NUE-026-LAN-026-2016</t>
  </si>
  <si>
    <t>Farm Machinery Services in Bagumbayan, Llanera, Nueva Ecija</t>
  </si>
  <si>
    <t>PRDP-IR-R003-NUE-027-BON-027-2016</t>
  </si>
  <si>
    <t>Farm Machinery Services in Lusok Bongabon Nueva Ecija</t>
  </si>
  <si>
    <t>PRDP-IR-R003-NUE-028-LAN-028-2016</t>
  </si>
  <si>
    <t>Farm Machinery Services in Bosque, Llanera, Nueva Ecija</t>
  </si>
  <si>
    <t>PRDP-IR-R003-NUE-029-CAR-029-2016</t>
  </si>
  <si>
    <t>Turmeric and Ginger Production, Processing and Marketing</t>
  </si>
  <si>
    <t>PRDP-IR-R003-NUE-031-GEE-031-2016</t>
  </si>
  <si>
    <t>Farm Machinery Services in Poblacion West General Tinio Nueva Ecija</t>
  </si>
  <si>
    <t>PRDP-IR-R003-NUE-032-GEE-032-2016</t>
  </si>
  <si>
    <t>Farm Machinery Services in Poblacion Central General Tinio Nueva Ecija</t>
  </si>
  <si>
    <t>PRDP-IR-R003-NUE-033-BON-033-2016</t>
  </si>
  <si>
    <t>Farm Machinery Services in Santor Bongabon Nueva Ecija</t>
  </si>
  <si>
    <t>PRDP-IR-R003-NUE-034-CAR-034-2016</t>
  </si>
  <si>
    <t>Irrigation Facilities Support Project in Puncan Carranglan Nueva Ecija</t>
  </si>
  <si>
    <t>PRDP-IR-R003-NUE-035-CAR-035-2016</t>
  </si>
  <si>
    <t>PRDP-IR-R003-NUE-036-LAN-036-2016</t>
  </si>
  <si>
    <t>Farm Machinery Services in Sta. Barbara, Llanera, Nueva Ecija</t>
  </si>
  <si>
    <t>PRDP-IR-R003-PAM-002-000-000-2015</t>
  </si>
  <si>
    <t>Candaba</t>
  </si>
  <si>
    <t>Custom Service Facility in Pampanga</t>
  </si>
  <si>
    <t>PRDP-IR-R003-PAM-003-000-000-2015</t>
  </si>
  <si>
    <t>Arayat</t>
  </si>
  <si>
    <t>PRDP-IR-R003-PAM-004-000-000-2015</t>
  </si>
  <si>
    <t>Magalang</t>
  </si>
  <si>
    <t>PRDP-IR-R003-PAM-005-000-000-2015</t>
  </si>
  <si>
    <t>PRDP-IR-R003-PAM-006-000-000-2015</t>
  </si>
  <si>
    <t>PRDP-IR-R003-PAM-007-000-000-2015</t>
  </si>
  <si>
    <t>PRDP-IR-R003-PAM-008-000-000-2015</t>
  </si>
  <si>
    <t>Mexico</t>
  </si>
  <si>
    <t>PRDP-IR-R003-PAM-009-000-000-2015</t>
  </si>
  <si>
    <t>PRDP-IR-R003-PAM-010-000-000-2015</t>
  </si>
  <si>
    <t>PRDP-IR-R003-PAM-011-000-000-2015</t>
  </si>
  <si>
    <t>PRDP-IR-R003-PAM-012-000-000-2015</t>
  </si>
  <si>
    <t>PRDP-IR-R003-PAM-013-000-000-2015</t>
  </si>
  <si>
    <t>Custom Service Facility Project in Pampanga</t>
  </si>
  <si>
    <t>PRDP-IR-R003-PAM-015-000-000-2016</t>
  </si>
  <si>
    <t>Farm Machinery Services in Mexico Pampanga</t>
  </si>
  <si>
    <t>PRDP-IR-R003-PAM-016-000-000-2016</t>
  </si>
  <si>
    <t>Apalit</t>
  </si>
  <si>
    <t>Farm Machinery Services in Apalit</t>
  </si>
  <si>
    <t>PRDP-IR-R003-PAM-017-000-000-2016</t>
  </si>
  <si>
    <t>Farm Machinery Services in Magalang Pampanga</t>
  </si>
  <si>
    <t>PRDP-IR-R003-PAM-018-000-000-2016</t>
  </si>
  <si>
    <t>Floridablanca</t>
  </si>
  <si>
    <t>Farm Machinery Services in Dampe Floridablanca Pampanga</t>
  </si>
  <si>
    <t>PRDP-IR-R003-PAM-019-000-000-2016</t>
  </si>
  <si>
    <t>Bacolor</t>
  </si>
  <si>
    <t>Farm Machinery Services in Concepcion Bacolor Pampanga</t>
  </si>
  <si>
    <t>PRDP-IR-R003-PAM-020-000-000-2016</t>
  </si>
  <si>
    <t>Farm Machinery Services in Maliwalu Bacolor Pampanga</t>
  </si>
  <si>
    <t>PRDP-IR-R003-PAM-021-000-000-2016</t>
  </si>
  <si>
    <t>Farm Machinery Services in Mandasig Candaba Pampanga</t>
  </si>
  <si>
    <t>PRDP-IR-R003-PAM-022-000-000-2016</t>
  </si>
  <si>
    <t>Farm Machinery Services in Bahay Pare Candaba Pampanga</t>
  </si>
  <si>
    <t>PRDP-IR-R003-PAM-023-000-000-2016</t>
  </si>
  <si>
    <t>Guagua</t>
  </si>
  <si>
    <t>Farm Machinery Services in San Juan Nepomuceno Betis Guagua Pampanga</t>
  </si>
  <si>
    <t>PRDP-IR-R003-PAM-024-000-000-2016</t>
  </si>
  <si>
    <t>Santa Ana</t>
  </si>
  <si>
    <t>Farm Machinery Services in Sta Ana Pampanga</t>
  </si>
  <si>
    <t>PRDP-IR-R003-PAM-025-000-000-2016</t>
  </si>
  <si>
    <t>San Luis</t>
  </si>
  <si>
    <t>Farm Machinery Services in Sto Tomas San Luis Pampanga</t>
  </si>
  <si>
    <t>PRDP-IR-R003-PAM-026-000-000-2016</t>
  </si>
  <si>
    <t>Farm Machinery Services in San Jose San Luis Pampanga</t>
  </si>
  <si>
    <t>PRDP-IR-R003-PAM-027-000-000-2016</t>
  </si>
  <si>
    <t>Santa Rita</t>
  </si>
  <si>
    <t>Farm Machinery Services in Diladila Sta Rita Pampanga</t>
  </si>
  <si>
    <t>PRDP-IR-R003-PAM-028-000-000-2016</t>
  </si>
  <si>
    <t>Farm Machinery Services in Candaba, Pampanga</t>
  </si>
  <si>
    <t>PRDP-IR-R003-PAM-029-000-000-2016</t>
  </si>
  <si>
    <t>Irrigation Facilities Support Project in Vizal San Pablo Candaba Pampanga</t>
  </si>
  <si>
    <t>PRDP-IR-R003-PAM-030-000-000-2016</t>
  </si>
  <si>
    <t>Farm Machinery Services in Lacmit Arayat Pampanga</t>
  </si>
  <si>
    <t>PRDP-IR-R003-PAM-031-000-000-2016</t>
  </si>
  <si>
    <t>PRDP-IR-R003-PAM-032-000-000-2016</t>
  </si>
  <si>
    <t>Farm Machinery Services in Lapaz Turu Arayat Pampanga</t>
  </si>
  <si>
    <t>PRDP-IR-R003-PAM-034-000-000-2016</t>
  </si>
  <si>
    <t>Farm Machinery Services in Palinlang Arayat Pampanga</t>
  </si>
  <si>
    <t>PRDP-IR-R003-TAR-001-000-000-2014</t>
  </si>
  <si>
    <t>Moncada</t>
  </si>
  <si>
    <t>Provision of Custom Service and Establishment of Processing Center and Storage Facility for Sweetpotato in the Province of Tarlac</t>
  </si>
  <si>
    <t>PRDP-IR-R003-TAR-009-000-000-2015</t>
  </si>
  <si>
    <t>Tarlac City</t>
  </si>
  <si>
    <t>PRDP-IR-R003-TAR-011-000-000-2015</t>
  </si>
  <si>
    <t>Gerona</t>
  </si>
  <si>
    <t>PRDP-IR-R003-TAR-024-000-000-2015</t>
  </si>
  <si>
    <t>San Manuel</t>
  </si>
  <si>
    <t>Yellow Corn Production</t>
  </si>
  <si>
    <t>PRDP-IR-R003-TAR-026-000-000-2015</t>
  </si>
  <si>
    <t>Santa Ignacia</t>
  </si>
  <si>
    <t>PRDP-IR-R003-TAR-033-000-000-2015</t>
  </si>
  <si>
    <t>Mayantoc</t>
  </si>
  <si>
    <t xml:space="preserve">Production and Marketing of Sweet Potato Clean Planting Materials </t>
  </si>
  <si>
    <t>PRDP-IR-R003-TAR-032-000-000-2015</t>
  </si>
  <si>
    <t>Bamban</t>
  </si>
  <si>
    <t>Production and Marketing of Vegetables</t>
  </si>
  <si>
    <t>PRDP-IR-R003-TAR-035-000-000-2015</t>
  </si>
  <si>
    <t>San Jose</t>
  </si>
  <si>
    <t>Production of Farm Ready Lowland Vegetable Seedlings</t>
  </si>
  <si>
    <t>PRDP-IR-R003-TAR-036-000-000-2016</t>
  </si>
  <si>
    <t>San Clemente</t>
  </si>
  <si>
    <t>Turmeric and Ginger Production and Marketing</t>
  </si>
  <si>
    <t>PRDP-IR-R003-TAR-038-000-000-2016</t>
  </si>
  <si>
    <t>Farm Machinery Services in Balanti Tarlac City Tarlac</t>
  </si>
  <si>
    <t>PRDP-IR-R003-TAR-039-000-000-2016</t>
  </si>
  <si>
    <t>Concepcion</t>
  </si>
  <si>
    <t>Farm Machinery Services in San Francisco Concepcion Tarlac</t>
  </si>
  <si>
    <t>PRDP-IR-R003-TAR-040-000-000-2016</t>
  </si>
  <si>
    <t>Farm Machinery Services in Mayantoc Tarlac</t>
  </si>
  <si>
    <t>PRDP-IR-R003-TAR-041-000-000-2016</t>
  </si>
  <si>
    <t>Farm Machinery Services in Talimundoc San Miguel Concepcion Tarlac</t>
  </si>
  <si>
    <t>PRDP-IR-R003-TAR-042-000-000-2016</t>
  </si>
  <si>
    <t>Farm Machinery Services in San Jose Tarlac</t>
  </si>
  <si>
    <t>PRDP-IR-R003-TAR-043-000-000-2016</t>
  </si>
  <si>
    <t>Victoria</t>
  </si>
  <si>
    <t>Farm Machinery Services in Victoria Tarlac</t>
  </si>
  <si>
    <t>PRDP-IR-R003-TAR-044-000-000-2016</t>
  </si>
  <si>
    <t>PRDP-IR-R003-TAR-045-000-000-2016</t>
  </si>
  <si>
    <t>Farm Machinery Services in Salapungan  Tarlac City Tarlac</t>
  </si>
  <si>
    <t>PRDP-IR-R003-TAR-046-000-000-2016</t>
  </si>
  <si>
    <t>Spawn Production and Marketing of Fruiting Bags and Fresh Mushroom</t>
  </si>
  <si>
    <t>PRDP-IR-R003-TAR-047-000-000-2016</t>
  </si>
  <si>
    <t>La Paz</t>
  </si>
  <si>
    <t>Farm Machinery Services in La Paz Tarlac</t>
  </si>
  <si>
    <t>PRDP-IR-R003-TAR-048-000-000-2016</t>
  </si>
  <si>
    <t>Farm Machinery Services in Tariji Tarlac City</t>
  </si>
  <si>
    <t>113% physical progress</t>
  </si>
  <si>
    <t>PRDP-IR-R003-TAR-049-000-000-2016</t>
  </si>
  <si>
    <t>Farm Machinery Services in San Manuel Tarlac City Tarlac</t>
  </si>
  <si>
    <t>PRDP-IR-R003-ZAM-003-000-000-2014</t>
  </si>
  <si>
    <t>Santa Cruz</t>
  </si>
  <si>
    <t>Establishment of Mango Trading Station in Sta. Cruz Zambales</t>
  </si>
  <si>
    <t>PRDP-IR-R003-ZAM-011-000-000-2016</t>
  </si>
  <si>
    <t>Iba</t>
  </si>
  <si>
    <t>Free Range Chicken Production And Marketing</t>
  </si>
  <si>
    <t>PRDP-IR-R003-ZAM-006-000-000-2016</t>
  </si>
  <si>
    <t>San Narciso</t>
  </si>
  <si>
    <t>Cattle Production And Fattening Project</t>
  </si>
  <si>
    <t>PRDP-IR-R003-ZAM-007-000-000-2016</t>
  </si>
  <si>
    <t>San Antonio</t>
  </si>
  <si>
    <t>Farm Machinery Services in San Antonio Zambales</t>
  </si>
  <si>
    <t>PRDP-IR-R003-ZAM-008-000-000-2016</t>
  </si>
  <si>
    <t>Subic</t>
  </si>
  <si>
    <t>Farm Machinery Services in Subic, Zambales</t>
  </si>
  <si>
    <t>PRDP-IR-R003-ZAM-010-000-000-2016</t>
  </si>
  <si>
    <t>Palauig</t>
  </si>
  <si>
    <t>Squash Production</t>
  </si>
  <si>
    <t>PRDP-IR-R003-ZAM-012-000-000-2016</t>
  </si>
  <si>
    <t>Castillejos</t>
  </si>
  <si>
    <t>Farm Machinery Services in Castillejos, Zambales</t>
  </si>
  <si>
    <t>PRDP-IR-R003-ZAM-013-000-000-2016</t>
  </si>
  <si>
    <t>San Marcelino</t>
  </si>
  <si>
    <t>Farm Machinery Services in San Marcelino, Zambales</t>
  </si>
  <si>
    <t>PRDP-IR-R003-ZAM-014-000-000-2016</t>
  </si>
  <si>
    <t>Botolan</t>
  </si>
  <si>
    <t>Chili Production and Marketing</t>
  </si>
  <si>
    <t>PRDP-IR-R003-ZAM-015-000-000-2016</t>
  </si>
  <si>
    <t>San Felipe</t>
  </si>
  <si>
    <t>Farm Machinery Services in San Felipe, Zambales</t>
  </si>
  <si>
    <t>PRDP-IR-R003-ZAM-016-000-000-2016</t>
  </si>
  <si>
    <t>Cabangan</t>
  </si>
  <si>
    <t>Farm Machinery Services in Cabangan, Zambales</t>
  </si>
  <si>
    <t>PRDP-IR-R003-TAR-056-CON-001-2020</t>
  </si>
  <si>
    <t>Establishment of Common Service Facility for Land Preparation and Marketing of Sweetpotato</t>
  </si>
  <si>
    <t>Business Plan Preparation</t>
  </si>
  <si>
    <t>Business Plan (w/ WFP, Proc. Plan, DED) endorsed by PPMIU to RPCO (for Technical Review)</t>
  </si>
  <si>
    <t>Business Plan Under Technical Review by the RPCO</t>
  </si>
  <si>
    <t>PRDP-IR-R003-BAT-007-000-000-2018</t>
  </si>
  <si>
    <t>Bagac</t>
  </si>
  <si>
    <t>Establishment of Plant Nursery and Consolidation Facility for  Sweetpotato Clean Planting Materials (CPM) in Bataan</t>
  </si>
  <si>
    <t>PRDP-IR-R003-BUL-011-000-000-2017</t>
  </si>
  <si>
    <t>San Miguel</t>
  </si>
  <si>
    <t>Ampalaya Production, Consolidation and Marketing</t>
  </si>
  <si>
    <t>PRDP-IR-R003-ZAM-019-000-000-2018</t>
  </si>
  <si>
    <t>Establishment of Custom Service Facilities for Production and Marketing of Sweetpotato</t>
  </si>
  <si>
    <t>PRDP-IR-R003-BAT-004-000-000-2016</t>
  </si>
  <si>
    <t>117% physical progress</t>
  </si>
  <si>
    <t>PRDP-IR-R003-BUL-011-000-000-2019</t>
  </si>
  <si>
    <t>Hagonoy</t>
  </si>
  <si>
    <t>Establishment of Bangus Nursery and Custom Service Facility</t>
  </si>
  <si>
    <t>PRDP-IR-R003-PAM-033-000-000-2016</t>
  </si>
  <si>
    <t>Lubao</t>
  </si>
  <si>
    <t>Sweet Potato Clean Planting Materials Production and Marketing</t>
  </si>
  <si>
    <t>PRDP-IR-R003-TAR-054-000-000-2017</t>
  </si>
  <si>
    <t>Establishment of Mungbean Trading Post with Custom Service Facilities in the Province of Tarlac</t>
  </si>
  <si>
    <t>PRDP-IR-R003-ZAM-005-000-000-2015</t>
  </si>
  <si>
    <t>Production of Farm Ready Lowland Vegetable Seedlings in San Antonio, Zambales</t>
  </si>
  <si>
    <t>PRDP-IR-R003-NUE-003-000-000-2014</t>
  </si>
  <si>
    <t>Sto. Domingo Onion Enterprise (Consolidation and Marketing)</t>
  </si>
  <si>
    <t>PRDP-IR-R003-AUR-002-000-000-2015</t>
  </si>
  <si>
    <t>Maria Aurora</t>
  </si>
  <si>
    <t>Organic Rice Production &amp; Marketing</t>
  </si>
  <si>
    <t>PRDP-IR-R003-TAR-004-000-000-2015</t>
  </si>
  <si>
    <t>Custom Service  Project</t>
  </si>
  <si>
    <t>PRDP-IR-R003-TAR-005-000-000-2015</t>
  </si>
  <si>
    <t>PRDP-IR-R003-TAR-008-000-000-2015</t>
  </si>
  <si>
    <t>Yellow Corn Production Project</t>
  </si>
  <si>
    <t>PRDP-IR-R003-TAR-010-000-000-2015</t>
  </si>
  <si>
    <t>PRDP-IR-R003-TAR-013-000-000-2015</t>
  </si>
  <si>
    <t>PRDP-IR-R003-TAR-014-000-000-2015</t>
  </si>
  <si>
    <t>PRDP-IR-R003-TAR-016-000-000-2015</t>
  </si>
  <si>
    <t>PRDP-IR-R003-TAR-017-000-000-2015</t>
  </si>
  <si>
    <t>Custom Facility Service Project</t>
  </si>
  <si>
    <t>PRDP-IR-R003-TAR-018-000-000-2015</t>
  </si>
  <si>
    <t>PRDP-IR-R003-TAR-021-000-000-2015</t>
  </si>
  <si>
    <t>Camiling</t>
  </si>
  <si>
    <t>Custom Service Facility Tarlac</t>
  </si>
  <si>
    <t>PRDP-IR-R003-TAR-022-000-000-2015</t>
  </si>
  <si>
    <t>Custom Service Facility in Tarlac</t>
  </si>
  <si>
    <t>PRDP-IR-R003-TAR-023-000-000-2015</t>
  </si>
  <si>
    <t>Paniqui</t>
  </si>
  <si>
    <t>PRDP-IR-R003-TAR-027-000-000-2015</t>
  </si>
  <si>
    <t>PRDP-IR-R003-TAR-029-000-000-2015</t>
  </si>
  <si>
    <t>Custom Service Facilities in Tarlac</t>
  </si>
  <si>
    <t>PRDP-IR-R003-TAR-030-000-000-2015</t>
  </si>
  <si>
    <t>PRDP-IR-R003-TAR-031-000-000-2015</t>
  </si>
  <si>
    <t>PRDP-IR-R003-TAR-034-000-000-2015</t>
  </si>
  <si>
    <t>PRDP-IR-R003-TAR-003-000-000-2015</t>
  </si>
  <si>
    <t>PRDP-IR-R003-TAR-006-000-000-2015</t>
  </si>
  <si>
    <t>Yellow Corn Production in San Manuel Tarlac</t>
  </si>
  <si>
    <t>PRDP-IR-R003-TAR-007-000-000-2015</t>
  </si>
  <si>
    <t>PRDP-IR-R003-TAR-012-000-000-2015</t>
  </si>
  <si>
    <t>PRDP-IR-R003-TAR-020-000-000-2015</t>
  </si>
  <si>
    <t>PRDP-IR-R003-TAR-025-000-000-2015</t>
  </si>
  <si>
    <t>Custom Service Facility</t>
  </si>
  <si>
    <t>PRDP-IR-R003-TAR-028-000-000-2015</t>
  </si>
  <si>
    <t>PRDP-IR-R003-BUL-006-000-000-2016</t>
  </si>
  <si>
    <t>Post Harvest Facility For Aquaculture Production</t>
  </si>
  <si>
    <t>PRDP-IR-R003-NUE-002-000-000-2014</t>
  </si>
  <si>
    <t>Talavera</t>
  </si>
  <si>
    <t>Custom Service Facility for Onion-Based Farmers (Onion Farm Mechanization Service Facility Enterprise)</t>
  </si>
  <si>
    <t>PRDP-IR-R003-NUE-014-000-000-2015</t>
  </si>
  <si>
    <t>Cuyapo</t>
  </si>
  <si>
    <t>Consolidation and Marketing of Goats with Multiplier Farm and Contract Growing in Cuyapo, Nueva Ecija</t>
  </si>
  <si>
    <t>PRDP-IR-R003-NUE-035-PAL-001-2019</t>
  </si>
  <si>
    <t>Palayan City</t>
  </si>
  <si>
    <t>Mango Processing Center in Palayan City</t>
  </si>
  <si>
    <t>PRDP-IR-R003-TAR-051-000-000-2017</t>
  </si>
  <si>
    <t>Establishment of Nursery and Consolidation Area for the Production of Sweetpotato Clean Planting Materials in Tarlac</t>
  </si>
  <si>
    <t>PRDP-IR-R003-TAR-055-000-000-2017</t>
  </si>
  <si>
    <t>Establishment of Mango Trading Station in the Province of Tarlac</t>
  </si>
  <si>
    <t>PRDP-IR-R003-ZAM-018-000-000-2017</t>
  </si>
  <si>
    <t>Establishment of Beef Cattle Breeder Farm in Zambales</t>
  </si>
  <si>
    <t>PRDP-IR-R003-BUL-003-000-000-2015</t>
  </si>
  <si>
    <t>Hog Fattening Production</t>
  </si>
  <si>
    <t>PRDP-IR-R003-PAM-001-000-000-2015</t>
  </si>
  <si>
    <t>PRDP-IR-R003-NUE-006-000-000-2015</t>
  </si>
  <si>
    <t>Hog Fattening Project</t>
  </si>
  <si>
    <t>PRDP-IR-R003-ZAM-001-000-000-2014</t>
  </si>
  <si>
    <t>Establishment of Mango Trading Station in Iba Zambales</t>
  </si>
  <si>
    <t>PRDP-IR-R003-NUE-030-GEE-030-2016</t>
  </si>
  <si>
    <t>Land Preparation in Upland Area using Carabao and Marketing of Rice</t>
  </si>
  <si>
    <t>PRDP-IR-R003-BAT-005-000-000-2016</t>
  </si>
  <si>
    <t>Abucay</t>
  </si>
  <si>
    <t>PRDP-IR-R003-NUE-016-LUP-016-2016</t>
  </si>
  <si>
    <t>Goat Production and Marketing in Brgy West Lupao Nueva Ecija</t>
  </si>
  <si>
    <t>PRDP-IR-R003-TAR-050-000-000-2016</t>
  </si>
  <si>
    <t>Farm Machinery Services in Camiling Tarlac</t>
  </si>
  <si>
    <t>PRDP-IR-R003-BUL-002-000-000-2015</t>
  </si>
  <si>
    <t>Free Range Chicken Production</t>
  </si>
  <si>
    <t>PRDP-IR-R003-ZAM-004-000-000-2015</t>
  </si>
  <si>
    <t>Mungbean Production in Botolon, Zambales</t>
  </si>
  <si>
    <t>PRDP-IR-R003-ZAM-017-000-000-2016</t>
  </si>
  <si>
    <t>Masinloc</t>
  </si>
  <si>
    <t>Farm Machinery Services in Masinloc,Zambales</t>
  </si>
  <si>
    <t>PRDP-IR-R003-ZAM-009-000-000-2016</t>
  </si>
  <si>
    <t>Candelaria</t>
  </si>
  <si>
    <t>Farm Machinery Services in Candelaria, Zambales</t>
  </si>
  <si>
    <t>PRDP-IR-R003-BUL-004-000-000-2016</t>
  </si>
  <si>
    <t>Hog Fattening Production in Bulacan</t>
  </si>
  <si>
    <t>PRDP-IR-R003-TAR-052-000-000-2017</t>
  </si>
  <si>
    <t>Establishment of Multiplier Farm for Cattle for Production of Manufacturing Grade and Premium Quality Beef</t>
  </si>
  <si>
    <t>PRDP-IR-R003-NUE-007-000-000-2015</t>
  </si>
  <si>
    <t>PRDP-IR-R04A-BTG-008-SAJ-005-2022</t>
  </si>
  <si>
    <t>San Juan Batangas CROFISLIV Coconut Oil Processing</t>
  </si>
  <si>
    <t>Approved by RPAB</t>
  </si>
  <si>
    <t>Business Plan approved by the RPAB</t>
  </si>
  <si>
    <t>Business Plan for Endorsement to PSO / NPCO for NOL 1</t>
  </si>
  <si>
    <t>PRDP-IR-R04A-QUE-024-000-000-2022</t>
  </si>
  <si>
    <t>Establishment of Integrated Swine Production and Marketing</t>
  </si>
  <si>
    <t>Endorsed for Issuance of NOL 1</t>
  </si>
  <si>
    <t>Business Plan Endorsed to PSO / NPCO for Issuance of NOL 1</t>
  </si>
  <si>
    <t>For Issuance of NOL 1</t>
  </si>
  <si>
    <t>PRDP-IR-R04A-BTG-005-TAN-002-2017</t>
  </si>
  <si>
    <t>Tanauan City</t>
  </si>
  <si>
    <t>Tanauan City Mango Trading and Processing Enterprise</t>
  </si>
  <si>
    <t>PRDP-IR-R04A-QUE-005-000-000-2017</t>
  </si>
  <si>
    <t>Sariaya</t>
  </si>
  <si>
    <t>Establishment of Dairy Multiplier Farm</t>
  </si>
  <si>
    <t>PRDP-IR-R04A-QUE-017-000-000-2018</t>
  </si>
  <si>
    <t>Lopez</t>
  </si>
  <si>
    <t>Lopez Tablea Production</t>
  </si>
  <si>
    <t>PRDP-IR-R04A-QUE-020-000-000-2019</t>
  </si>
  <si>
    <t>Guinayangan</t>
  </si>
  <si>
    <t xml:space="preserve">Guinayangan Coffee Processing </t>
  </si>
  <si>
    <t>PRDP-IR-R04A-QUE-023-000-000-2020</t>
  </si>
  <si>
    <t>Padre Burgos</t>
  </si>
  <si>
    <t>Coco Sugar Processing of Yakap at Halik Multi-Purpose Cooperative Quezon 2</t>
  </si>
  <si>
    <t>Less than fifty percent progress</t>
  </si>
  <si>
    <t>26.22% physical progress</t>
  </si>
  <si>
    <t>PRDP-IR-R04A-QUE-018-REA-002-2016</t>
  </si>
  <si>
    <t>Real</t>
  </si>
  <si>
    <t>Fish Catching, Marketing, and Tinapa Processing</t>
  </si>
  <si>
    <t>125% physical progress</t>
  </si>
  <si>
    <t>PRDP-IR-R04A-QUE-016-TAY-006-2016</t>
  </si>
  <si>
    <t>Tayabas City</t>
  </si>
  <si>
    <t xml:space="preserve">Corn Production Plant Now Pay Later Project </t>
  </si>
  <si>
    <t>PRDP-IR-R04A-QUE-017-TAY-007-2016</t>
  </si>
  <si>
    <t>Guyabano Puree Processing</t>
  </si>
  <si>
    <t>PRDP-IR-R04A-QUE-014-TAY-004-2016</t>
  </si>
  <si>
    <t>Native Pig Production</t>
  </si>
  <si>
    <t>PRDP-IR-R04A-BTG-001-000-000-2017</t>
  </si>
  <si>
    <t>Nasugbu</t>
  </si>
  <si>
    <t xml:space="preserve">Batangas Kapeng Barako Production and Processing </t>
  </si>
  <si>
    <t>PRDP-IR-R04A-BTG-006-TAN-003-2018</t>
  </si>
  <si>
    <t>Tanauan City Banana Production, Trading and Processing Enterprise</t>
  </si>
  <si>
    <t>PRDP-IR-R04A-LAG-003-LUI-001-2017</t>
  </si>
  <si>
    <t>Luisiana</t>
  </si>
  <si>
    <t>Luisiana Tablea Factory</t>
  </si>
  <si>
    <t>PRDP-IR-R04A-CAV-001-000-000-2015</t>
  </si>
  <si>
    <t>Amadeo</t>
  </si>
  <si>
    <t>Cavite Coffee Processing and Trading</t>
  </si>
  <si>
    <t>PRDP-IR-R04B-PAL-009-ROX-009-2014</t>
  </si>
  <si>
    <t>Palawan Cashew Processing Center</t>
  </si>
  <si>
    <t>PRDP-IR-R04B-PAL-010-PUE-001-2017</t>
  </si>
  <si>
    <t>Puerto Princesa City</t>
  </si>
  <si>
    <t>Mango Processing Facility and Marketing</t>
  </si>
  <si>
    <t>PRDP-IR-R04B-PAL-011-PUE-002-2018</t>
  </si>
  <si>
    <t>Seaweeds Production and Marketing</t>
  </si>
  <si>
    <t>PRDP-IR-R04B-PAL-003-ROX-001-2015</t>
  </si>
  <si>
    <t>Mangrove Crab Production</t>
  </si>
  <si>
    <t>PRDP-IR-R04B-PAL-004-ROX-002-2015</t>
  </si>
  <si>
    <t>Community-Based Green Grouper Livelihood Support Project</t>
  </si>
  <si>
    <t>PRDP-IR-R04B-PAL-007-ROX-007-2016</t>
  </si>
  <si>
    <t>Green Grouper Production and Marketing Project of Barangay Malcampo</t>
  </si>
  <si>
    <t>PRDP-IR-R04B-PAL-005-ROX-003-2016</t>
  </si>
  <si>
    <t>Seaweeds Culture and Production Project</t>
  </si>
  <si>
    <t>PRDP-IR-R04B-PAL-008-ROX-008-2016</t>
  </si>
  <si>
    <t>SMMT Green Grouper Culture Project</t>
  </si>
  <si>
    <t>PRDP-IR-R04B-PAL-006-ROX-006-2016</t>
  </si>
  <si>
    <t>Grouper Culture in Floating Net Cage</t>
  </si>
  <si>
    <t>PRDP-IR-R04B-PAL-009-ROX-009-2016</t>
  </si>
  <si>
    <t>Live  Green Grouper Production Project</t>
  </si>
  <si>
    <t>PRDP-IR-R04B-ROM-004-000-000-2021</t>
  </si>
  <si>
    <t>San Fernando</t>
  </si>
  <si>
    <t>Romblon Mango Trading and Processing</t>
  </si>
  <si>
    <t>With NOL 1</t>
  </si>
  <si>
    <t>Business Plan secured NOL 1</t>
  </si>
  <si>
    <t>For Procurement</t>
  </si>
  <si>
    <t>PRDP-IR-R005-ALB-002-000-000-2016</t>
  </si>
  <si>
    <t>Legazpi City</t>
  </si>
  <si>
    <t xml:space="preserve">Enhancing Farm Capacity and Adoption of Nutrition Technology for Goat Production </t>
  </si>
  <si>
    <t>PRDP-IR-R005-SOR-010-000-000-2016</t>
  </si>
  <si>
    <t>Sorsogon City</t>
  </si>
  <si>
    <t>Foodcrop Production and Marketing</t>
  </si>
  <si>
    <t>PRDP-IR-R005-SOR-011-000-000-2016</t>
  </si>
  <si>
    <t>Magallanes</t>
  </si>
  <si>
    <t>Seaweeds Nursery, Production and Marketing Project</t>
  </si>
  <si>
    <t>PRDP-IR-R005-SOR-016-000-000-2017</t>
  </si>
  <si>
    <t>Matnog</t>
  </si>
  <si>
    <t>Seaweeds Production Project and Grouper Culture Proponent in Matnog, Sorsogon</t>
  </si>
  <si>
    <t>PRDP-IR-R005-SOR-015-000-000-2017</t>
  </si>
  <si>
    <t>Bulan</t>
  </si>
  <si>
    <t>Butag Green Grouper Fishcage Production Project</t>
  </si>
  <si>
    <t>Fifty percent and above progress</t>
  </si>
  <si>
    <t>81.85% physical progress</t>
  </si>
  <si>
    <t>PRDP-IR-R006-AKL-001-000-000-2014</t>
  </si>
  <si>
    <t>Batan</t>
  </si>
  <si>
    <t>Oyster and Mussel Production and Marketing</t>
  </si>
  <si>
    <t>PRDP-IR-R006-AKL-002-000-000-2014</t>
  </si>
  <si>
    <t>Madalag</t>
  </si>
  <si>
    <t>Native Chicken Restocking/Production and Marketing</t>
  </si>
  <si>
    <t>PRDP-IR-R006-ANT-003-000-000-2015</t>
  </si>
  <si>
    <t>Sebaste</t>
  </si>
  <si>
    <t>Cattle Fattening Livelihood Project</t>
  </si>
  <si>
    <t>PRDP-IR-R006-ANT-004-000-000-2014</t>
  </si>
  <si>
    <t>Barbaza</t>
  </si>
  <si>
    <t>Sustainable Swine Production As An Alternative Livelihood For The Farmers/ Fisherfolks</t>
  </si>
  <si>
    <t>PRDP-IR-R006-ANT-006-000-000-2014</t>
  </si>
  <si>
    <t>Libertad</t>
  </si>
  <si>
    <t>Lambaklad Livelihood Project</t>
  </si>
  <si>
    <t>PRDP-IR-R006-CAP-001-000-000-2014</t>
  </si>
  <si>
    <t>Roxas City</t>
  </si>
  <si>
    <t>Live Grouper Production and Marketing</t>
  </si>
  <si>
    <t>PRDP-IR-R006-CAP-004-000-000-2014</t>
  </si>
  <si>
    <t>Sapi-An</t>
  </si>
  <si>
    <t>LARC Shellfish Production and Marketing</t>
  </si>
  <si>
    <t>PRDP-IR-R006-ILO-001-000-000-2014</t>
  </si>
  <si>
    <t>Dueñas</t>
  </si>
  <si>
    <t>Feedlot Cattle Fattening</t>
  </si>
  <si>
    <t>PRDP-IR-R006-NOC-003-000-000-2014</t>
  </si>
  <si>
    <t>Escalante City</t>
  </si>
  <si>
    <t>Fish Coral Rehabilitation &amp; Fish Trading Support</t>
  </si>
  <si>
    <t>PRDP-IR-R006-NOC-004-000-000-2014</t>
  </si>
  <si>
    <t>Manapla</t>
  </si>
  <si>
    <t>Rehabilitation of Fishing Equipments for Blue Swimming Crab Enterprise</t>
  </si>
  <si>
    <t>PRDP-IR-R006-NOC-008-000-000-2015</t>
  </si>
  <si>
    <t>Swine Breeding Enterprise</t>
  </si>
  <si>
    <t>PRDP-IR-R006-NOC-010-000-000-2015</t>
  </si>
  <si>
    <t>La Castellana</t>
  </si>
  <si>
    <t>Negros Swine Integrated Enterprise</t>
  </si>
  <si>
    <t>PRDP-IR-R006-ANT-008-000-000-2016</t>
  </si>
  <si>
    <t>Laua-An</t>
  </si>
  <si>
    <t>Antique Muscovado Production and Marketing Enterprise</t>
  </si>
  <si>
    <t>PRDP-IR-R006-GUI-003-000-000-2018</t>
  </si>
  <si>
    <t>Sibunag</t>
  </si>
  <si>
    <t>Guimaras Mango Production, Consolidation, and Marketing Enterprise</t>
  </si>
  <si>
    <t>PRDP-IR-R006-NOC-009-000-000-2018</t>
  </si>
  <si>
    <t>Cadiz City</t>
  </si>
  <si>
    <t>Negros Native Chicken Breeding, Production and Marketing Enterprise</t>
  </si>
  <si>
    <t>PRDP-IR-R006-GUI-006-000-000-2019</t>
  </si>
  <si>
    <t>Buenavista</t>
  </si>
  <si>
    <t>Isla de Guimaras Native Chicken Production and Marketing Enterprise</t>
  </si>
  <si>
    <t>PRDP-IR-R006-ILO-006-000-000-2018</t>
  </si>
  <si>
    <t>Oton</t>
  </si>
  <si>
    <t>Iloilo Integrated Swine Enterprise</t>
  </si>
  <si>
    <t>73.55% physical progress</t>
  </si>
  <si>
    <t>PRDP-IR-R006-ANT-001-000-000-2014</t>
  </si>
  <si>
    <t>Bugasong</t>
  </si>
  <si>
    <t>Goat Breeding and Marketing Enterprise</t>
  </si>
  <si>
    <t>PRDP-IR-R006-ANT-007-000-000-2014</t>
  </si>
  <si>
    <t>Production and Marketing of Abaca Planting Materials</t>
  </si>
  <si>
    <t>PRDP-IR-R006-GUI-003-000-000-2015</t>
  </si>
  <si>
    <t>Sibunag Seaweed Production and Marketing Enterprise</t>
  </si>
  <si>
    <t>80.15% physical progress</t>
  </si>
  <si>
    <t>PRDP-IR-R006-NOC-012-000-000-2020</t>
  </si>
  <si>
    <t>Caridad Swine Production and Marketing of Pork Products</t>
  </si>
  <si>
    <t>PRDP-IR-R006-AKL-003-000-000-2014</t>
  </si>
  <si>
    <t>Altavas</t>
  </si>
  <si>
    <t>Rehabilitation of Coconut Mini Oil Mill for the Production of Small Scale Coco-based Crude Oil and Copra Cakes</t>
  </si>
  <si>
    <t>PRDP-IR-R006-ILO-004-000-000-2015</t>
  </si>
  <si>
    <t>Swine Fattening Project</t>
  </si>
  <si>
    <t>PRDP-IR-R006-ILO-005-000-000-2015</t>
  </si>
  <si>
    <t>Bingawan</t>
  </si>
  <si>
    <t>Production &amp; Marketing of Vermicompost</t>
  </si>
  <si>
    <t>PRDP-IR-R006-AKL-004-000-000-2016</t>
  </si>
  <si>
    <t>Libacao</t>
  </si>
  <si>
    <t>Abaca Fiber Production, Consolidation and Trading Enterprise</t>
  </si>
  <si>
    <t>PRDP-IR-R006-ANT-005-000-000-2014</t>
  </si>
  <si>
    <t>Sebaste Lambaklad Livelihood Project</t>
  </si>
  <si>
    <t>PRDP-IR-R006-CAP-003-000-000-2014</t>
  </si>
  <si>
    <t>Cuartero</t>
  </si>
  <si>
    <t>Enterprising Corn-Based Crop-Animal Production Project</t>
  </si>
  <si>
    <t>PRDP-IR-R006-ILO-002-000-000-2014</t>
  </si>
  <si>
    <t>Zarraga</t>
  </si>
  <si>
    <t>Goat Production Project for Sustainable Livelihood</t>
  </si>
  <si>
    <t>PRDP-IR-R006-NOC-022-000-000-2022</t>
  </si>
  <si>
    <t>Pontevedra</t>
  </si>
  <si>
    <t xml:space="preserve">Pontevedra Swine Production and Marketing Enterprise </t>
  </si>
  <si>
    <t>PRDP-IR-R006-NOC-023-000-000-2022</t>
  </si>
  <si>
    <t>Kabankalan City</t>
  </si>
  <si>
    <t xml:space="preserve">Upper Kabankalan Swine Breeding, Fattening and Marketing Enterprise </t>
  </si>
  <si>
    <t>PRDP-IR-R006-ILO-003-000-000-2015</t>
  </si>
  <si>
    <t>Janiuay</t>
  </si>
  <si>
    <t>Piglet Production and Marketing Project</t>
  </si>
  <si>
    <t>PRDP-IR-R006-ILO-007-000-000-2018</t>
  </si>
  <si>
    <t>Ajuy</t>
  </si>
  <si>
    <t>Panay Native Chicken Enterprise (PaNCE)</t>
  </si>
  <si>
    <t>PRDP-IR-R006-NOC-007-000-000-2015</t>
  </si>
  <si>
    <t>PRDP-IR-R007-BOH-002-000-000-2014</t>
  </si>
  <si>
    <t>Loon</t>
  </si>
  <si>
    <t>Coco Based Processing and Marketing Enterprise</t>
  </si>
  <si>
    <t>PRDP-IR-R007-BOH-003-000-000-2014</t>
  </si>
  <si>
    <t>Balilihan</t>
  </si>
  <si>
    <t>Cassava Processing and Marketing Enterprise</t>
  </si>
  <si>
    <t>PRDP-IR-R007-BOH-004-000-000-2014</t>
  </si>
  <si>
    <t>Dauis</t>
  </si>
  <si>
    <t>Vegetable Production and Marketing Enterprise</t>
  </si>
  <si>
    <t>PRDP-IR-R007-BOH-005-000-000-2014</t>
  </si>
  <si>
    <t>Native Chicken Production and Marketing Enterprise</t>
  </si>
  <si>
    <t>PRDP-IR-R007-BOH-006-000-000-2014</t>
  </si>
  <si>
    <t>Anda</t>
  </si>
  <si>
    <t>Anda-ORBA Native Chicken Production and Marketing</t>
  </si>
  <si>
    <t>116% physical progress</t>
  </si>
  <si>
    <t>PRDP-IR-R007-BOH-010-000-000-2015</t>
  </si>
  <si>
    <t>Squash Noodles (Fresh Miki) Processing &amp; Marketing</t>
  </si>
  <si>
    <t>PRDP-IR-R007-BOH-011-000-000-2015</t>
  </si>
  <si>
    <t xml:space="preserve">Native Chicken Production and Marketing </t>
  </si>
  <si>
    <t>PRDP-IR-R007-BOH-013-000-000-2015</t>
  </si>
  <si>
    <t>Mabini</t>
  </si>
  <si>
    <t>Squash Pretzels Processing &amp; Marketing Enterprise</t>
  </si>
  <si>
    <t>PRDP-IR-R007-BOH-015-000-000-2015</t>
  </si>
  <si>
    <t>Jagna</t>
  </si>
  <si>
    <t>Tableja Processing and Marketing Enterprise</t>
  </si>
  <si>
    <t>PRDP-IR-R007-BOH-016-000-000-2015</t>
  </si>
  <si>
    <t>Batuan</t>
  </si>
  <si>
    <t>Free Ranged Native Chicken Production and Marketing</t>
  </si>
  <si>
    <t>PRDP-IR-R007-BOH-021-000-000-2015</t>
  </si>
  <si>
    <t>Calape</t>
  </si>
  <si>
    <t>Seaweeds Processing and Marketing Enterprise</t>
  </si>
  <si>
    <t>PRDP-IR-R007-CEB-001-000-000-2014</t>
  </si>
  <si>
    <t>San Francisco</t>
  </si>
  <si>
    <t>Cassava Production and Marketing</t>
  </si>
  <si>
    <t>PRDP-IR-R007-CEB-003-000-000-2015</t>
  </si>
  <si>
    <t>Poro</t>
  </si>
  <si>
    <t>Coconut Fluid Processing and Distribution (Coco Vinegar)</t>
  </si>
  <si>
    <t>65.17% physical progress</t>
  </si>
  <si>
    <t>PRDP-IR-R007-CEB-004-000-000-2015</t>
  </si>
  <si>
    <t>San Remigio</t>
  </si>
  <si>
    <t>Swine Production &amp; Marketing</t>
  </si>
  <si>
    <t>PRDP-IR-R007-BOH-025-000-000-2017</t>
  </si>
  <si>
    <t>Batuan Native Chicken Breeding and Chicks Hardening Facilities and Marketing Enterprise</t>
  </si>
  <si>
    <t>PRDP-IR-R007-BOH-024-000-000-2018</t>
  </si>
  <si>
    <t>Jetafe</t>
  </si>
  <si>
    <t>Bohol Seaweeds Production, Consolidation and Marketing Enterprise (BSPCME)</t>
  </si>
  <si>
    <t>PRDP-IR-R007-SIQ-001-000-000-2016</t>
  </si>
  <si>
    <t>Siquijor Beef Cattle Fattening and Marketing Enterprise</t>
  </si>
  <si>
    <t>109% physical progress</t>
  </si>
  <si>
    <t>PRDP-IR-R007-SIQ-002-000-000-2016</t>
  </si>
  <si>
    <t>Beef Choice Cuts Marketing Enterprise</t>
  </si>
  <si>
    <t>PRDP-IR-R007-SIQ-003-000-000-2017</t>
  </si>
  <si>
    <t>Siquijor Native Chicken Production and Marketing Enterprise</t>
  </si>
  <si>
    <t>PRDP-IR-R007-CEB-005-000-000-2015</t>
  </si>
  <si>
    <t>Native Chicken Production &amp; Marketing</t>
  </si>
  <si>
    <t>PRDP-IR-R007-CEB-006-000-000-2016</t>
  </si>
  <si>
    <t>Bantayan</t>
  </si>
  <si>
    <t>Bantayan Island Seaweeds Production &amp; Marketing Enterprise</t>
  </si>
  <si>
    <t>60.85% physical progress</t>
  </si>
  <si>
    <t>PRDP-IR-R007-CEB-007-000-000-2017</t>
  </si>
  <si>
    <t>Bogo City</t>
  </si>
  <si>
    <t>Bogo Native Chicken Production and Marketing Enterprise</t>
  </si>
  <si>
    <t>17.54% physical progress</t>
  </si>
  <si>
    <t>PRDP-IR-R007-CEB-013-CAT-001-2018</t>
  </si>
  <si>
    <t>Catmon</t>
  </si>
  <si>
    <t>Catmon Native Chicken Breeding, Production and Marketing Enterprise (CNCBPME)</t>
  </si>
  <si>
    <t>PRDP-IR-R007-CEB-014-ALE-001-2021</t>
  </si>
  <si>
    <t>Alegria</t>
  </si>
  <si>
    <t>United Peoples Organization Highland Vegetables Production and Trading Enterprise (UPOHVPTE)</t>
  </si>
  <si>
    <t>PRDP-IR-R007-NOR-001-000-000-2017</t>
  </si>
  <si>
    <t>Canlaon City</t>
  </si>
  <si>
    <t>Negros Oriental Native Chicken Production and Marketing Enterprise</t>
  </si>
  <si>
    <t>PRDP-IR-R007-BOH-026-000-000-2019</t>
  </si>
  <si>
    <t>Bohol VCO Production and Marketing Enterprise</t>
  </si>
  <si>
    <t>PRDP-IR-R007-BOH-017-000-000-2015</t>
  </si>
  <si>
    <t xml:space="preserve">Bahalina Production and Marketing Enterprise </t>
  </si>
  <si>
    <t>PRDP-IR-R007-BOH-001-000-000-2014</t>
  </si>
  <si>
    <t>Ubay</t>
  </si>
  <si>
    <t>Bohol Dairy Processing and Marketing Enterprise</t>
  </si>
  <si>
    <t>PRDP-IR-R007-NOR-004-000-000-2019</t>
  </si>
  <si>
    <t>Valencia</t>
  </si>
  <si>
    <t>Negros Oriental Virgin Coconut Oil Processing and Marketing Enterprise</t>
  </si>
  <si>
    <t>PRDP-IR-R008-BIL-001-000-000-2015</t>
  </si>
  <si>
    <t>Almeria</t>
  </si>
  <si>
    <t>AARCO Native Chicken Production and Marketing</t>
  </si>
  <si>
    <t>PRDP-IR-R008-BIL-004-000-000-2015</t>
  </si>
  <si>
    <t>Swine Production Enterprise</t>
  </si>
  <si>
    <t>PRDP-IR-R008-LEY-002-ALA-001-2014</t>
  </si>
  <si>
    <t>Alang-alang</t>
  </si>
  <si>
    <t>Bio-Organic Fertilizer Production Center Rehabilitation Project</t>
  </si>
  <si>
    <t>PRDP-IR-R008-LEY-003-TAC-001-2014</t>
  </si>
  <si>
    <t>Tacloban City</t>
  </si>
  <si>
    <t>Swine Production</t>
  </si>
  <si>
    <t>PRDP-IR-R008-LEY-006-HIL-001-2015</t>
  </si>
  <si>
    <t>Hilongos</t>
  </si>
  <si>
    <t>Ginger Production and Marketing Enterprise</t>
  </si>
  <si>
    <t>PRDP-IR-R008-LEY-007-ORM-001-2015</t>
  </si>
  <si>
    <t>Ormoc</t>
  </si>
  <si>
    <t>Vegetable Production Livelihood Project of OVFA</t>
  </si>
  <si>
    <t>PRDP-IR-R008-LEY-013-SAN-001-2015</t>
  </si>
  <si>
    <t>San Isidro</t>
  </si>
  <si>
    <t>SAJOFA Native Chicken Production and Marketing</t>
  </si>
  <si>
    <t>PRDP-IR-R008-NOS-002-000-000-2014</t>
  </si>
  <si>
    <t>Allen</t>
  </si>
  <si>
    <t>Bio-organic &amp; Vermi Compost Production and Marketing</t>
  </si>
  <si>
    <t>PRDP-IR-R008-NOS-003-000-000-2014</t>
  </si>
  <si>
    <t>GFA Hog Fattening and Trading Project</t>
  </si>
  <si>
    <t>PRDP-IR-R008-NOS-004-000-000-2015</t>
  </si>
  <si>
    <t>Mondragon</t>
  </si>
  <si>
    <t>BFA Hog Fattening Project</t>
  </si>
  <si>
    <t>PRDP-IR-R008-NOS-006-000-000-2015</t>
  </si>
  <si>
    <t>SAMASI Hog Fattening and Trading</t>
  </si>
  <si>
    <t>PRDP-IR-R008-NOS-008-000-000-2016</t>
  </si>
  <si>
    <t>Catubig</t>
  </si>
  <si>
    <t>HFA Hog Fattening and Trading</t>
  </si>
  <si>
    <t>PRDP-IR-R008-NOS-010-000-000-2016</t>
  </si>
  <si>
    <t>Duck (Mallard) Egg Production and Marketing</t>
  </si>
  <si>
    <t>PRDP-IR-R008-NOS-011-000-000-2016</t>
  </si>
  <si>
    <t>Laoang</t>
  </si>
  <si>
    <t>Hog Fattening and Marketing</t>
  </si>
  <si>
    <t>PRDP-IR-R008-NOS-012-000-000-2016</t>
  </si>
  <si>
    <t>Vegetables Enterprise and Marketing</t>
  </si>
  <si>
    <t>PRDP-IR-R008-NOS-014-000-000-2016</t>
  </si>
  <si>
    <t>Biri</t>
  </si>
  <si>
    <t>Siganid and Milkfish Fishpen Project</t>
  </si>
  <si>
    <t>PRDP-IR-R008-SAM-002-000-000-2014</t>
  </si>
  <si>
    <t>Calbiga</t>
  </si>
  <si>
    <t>Ube "Yam" Production</t>
  </si>
  <si>
    <t>PRDP-IR-R008-SAM-003-000-000-2014</t>
  </si>
  <si>
    <t>Basey</t>
  </si>
  <si>
    <t>PRDP-IR-R008-SAM-004-000-000-2014</t>
  </si>
  <si>
    <t>PRDP-IR-R008-SAM-007-000-000-2015</t>
  </si>
  <si>
    <t>Meliponiculture "Stingless Bee Technology"</t>
  </si>
  <si>
    <t>PRDP-IR-R008-SAM-008-000-000-2015</t>
  </si>
  <si>
    <t>Motiong</t>
  </si>
  <si>
    <t>PRDP-IR-R008-SOL-004-000-000-2014</t>
  </si>
  <si>
    <t>Maasin City</t>
  </si>
  <si>
    <t>Swine Fattening Enterprise</t>
  </si>
  <si>
    <t>PRDP-IR-R008-SOL-005-000-000-2014</t>
  </si>
  <si>
    <t>Rootcrop Production Enterprise</t>
  </si>
  <si>
    <t>PRDP-IR-R008-SOL-007-000-000-2015</t>
  </si>
  <si>
    <t>San Ricardo</t>
  </si>
  <si>
    <t>Native Chicken Community Enterprise</t>
  </si>
  <si>
    <t>PRDP-IR-R008-SOL-008-000-000-2015</t>
  </si>
  <si>
    <t>PRDP-IR-R008-SOL-009-000-000-2015</t>
  </si>
  <si>
    <t>Macrohon</t>
  </si>
  <si>
    <t>PRDP-IR-R008-SOL-010-000-000-2015</t>
  </si>
  <si>
    <t>PRDP-IR-R008-SOL-011-000-000-2015</t>
  </si>
  <si>
    <t>Tomas Oppus</t>
  </si>
  <si>
    <t>PRDP-IR-R008-SOL-013-000-000-2015</t>
  </si>
  <si>
    <t>Hinunangan</t>
  </si>
  <si>
    <t>Duck Community Enterprise</t>
  </si>
  <si>
    <t>PRDP-IR-R008-SOL-014-000-000-2015</t>
  </si>
  <si>
    <t>PRDP-IR-R008-SOL-015-000-000-2015</t>
  </si>
  <si>
    <t>Limasawa</t>
  </si>
  <si>
    <t>PRDP-IR-R008-SOL-016-000-000-2015</t>
  </si>
  <si>
    <t>Pintuyan</t>
  </si>
  <si>
    <t>PRDP-IR-R008-SOL-017-000-000-2015</t>
  </si>
  <si>
    <t>PRDP-IR-R008-NOS-013-000-000-2016</t>
  </si>
  <si>
    <t>Las Navas</t>
  </si>
  <si>
    <t>Hog Fattening and Marketing Enterprise</t>
  </si>
  <si>
    <t>PRDP-IR-R008-SOL-003-000-000-2014</t>
  </si>
  <si>
    <t>Malitbog</t>
  </si>
  <si>
    <t>Naturally Raised Swine Production Enterprise</t>
  </si>
  <si>
    <t>PRDP-IR-R008-LEY-012-ORM-001-2018</t>
  </si>
  <si>
    <t>Ormoc City</t>
  </si>
  <si>
    <t>Jackfruit Enterprise of Ormoc</t>
  </si>
  <si>
    <t>PRDP-IR-R008-BIL-003-CAB-001-2018</t>
  </si>
  <si>
    <t>Cabucgayan</t>
  </si>
  <si>
    <t>Banana Enterprise of Biliran</t>
  </si>
  <si>
    <t>PRDP-IR-R008-LEY-013-CAR-001-2016</t>
  </si>
  <si>
    <t>Carigara</t>
  </si>
  <si>
    <t>Leyte Banana Production and Trading Enterprise</t>
  </si>
  <si>
    <t>PRDP-IR-R008-LEY-012-BAR-001-2015</t>
  </si>
  <si>
    <t>Barugo</t>
  </si>
  <si>
    <t>Tuba Consolidation and Marketing</t>
  </si>
  <si>
    <t>PRDP-IR-R008-EAS-001-000-000-2014</t>
  </si>
  <si>
    <t>San Policarpo</t>
  </si>
  <si>
    <t>Binogawan "Iliw" Fish Catching And Trading Support</t>
  </si>
  <si>
    <t>PRDP-IR-R008-EAS-004-000-000-2015</t>
  </si>
  <si>
    <t>Quinapondan</t>
  </si>
  <si>
    <t>Mud Crab Production and Trading</t>
  </si>
  <si>
    <t>PRDP-IR-R008-LEY-001-ISA-001-2014</t>
  </si>
  <si>
    <t>Isabel</t>
  </si>
  <si>
    <t>UGMAD Mahayag Native Chicken Production and Marketing</t>
  </si>
  <si>
    <t>PRDP-IR-R008-LEY-004-TAC-002-2014</t>
  </si>
  <si>
    <t>PRDP-IR-R008-EAS-002-000-000-2014</t>
  </si>
  <si>
    <t>Mud Crab Culture In Pen Enclosures And Trading</t>
  </si>
  <si>
    <t>PRDP-IR-R008-NOS-016-000-000-2019</t>
  </si>
  <si>
    <t>Northern Samar Abaca Fiber Enterprise</t>
  </si>
  <si>
    <t>95.28% physical progress</t>
  </si>
  <si>
    <t>PRDP-IR-R009-ZDN-006-000-000-2019</t>
  </si>
  <si>
    <t>Kalawit</t>
  </si>
  <si>
    <t>Abaca Production, Processing and Trading</t>
  </si>
  <si>
    <t>PMMIU and Proponent Group (By RPCO) oriented on Business Planning / Preparation of Subproject Proposal</t>
  </si>
  <si>
    <t>Business Plan (w/ WFP, Proc. Plan, DED) for endorsement by the PPMIU to RPCO</t>
  </si>
  <si>
    <t>PRDP-IR-R009-ZDN-003-000-000-2017</t>
  </si>
  <si>
    <t>Abaca Fiber Production and Marketing Enterprise</t>
  </si>
  <si>
    <t>PRDP-IR-R009-ZDN-006-KAL-001-2018</t>
  </si>
  <si>
    <t>Swine Production and Marketing Enterprise</t>
  </si>
  <si>
    <t>PRDP-IR-R009-ZDN-005-000-000-2018</t>
  </si>
  <si>
    <t>Salug</t>
  </si>
  <si>
    <t>PRDP-IR-R009-ZDS-003-DIM-001-2017</t>
  </si>
  <si>
    <t>Dimataling</t>
  </si>
  <si>
    <t>Seaweeds Production and Marketing Enterprise</t>
  </si>
  <si>
    <t>PRDP-IR-R009-ZDS-004-PIT-001-2017</t>
  </si>
  <si>
    <t>Pitogo</t>
  </si>
  <si>
    <t>PRDP-IR-R009-ZDN-007-000-000-2019</t>
  </si>
  <si>
    <t>Sindangan</t>
  </si>
  <si>
    <t>Cacao Primary Processing and Trading</t>
  </si>
  <si>
    <t>PRDP-IR-R009-ZDN-001-000-000-2015</t>
  </si>
  <si>
    <t>Cacao Production and Marketing Enterprise Package 1: Input Provision and Cacao Production</t>
  </si>
  <si>
    <t>154% physical progress</t>
  </si>
  <si>
    <t>PRDP-IR-R009-ZDS-010-000-000-2022</t>
  </si>
  <si>
    <t>Fresh Banana Consolidation and Marketing Enterprise</t>
  </si>
  <si>
    <t>PRDP-IR-R009-ZDS-001-000-000-2017</t>
  </si>
  <si>
    <t>Labangan</t>
  </si>
  <si>
    <t>PRDP-IR-R010-BUK-003-000-000-2016</t>
  </si>
  <si>
    <t>Lantapan</t>
  </si>
  <si>
    <t>Farm Mechanization in Support  to Rice Production</t>
  </si>
  <si>
    <t>PRDP-IR-R010-BUK-005-000-000-2016</t>
  </si>
  <si>
    <t xml:space="preserve">Farm Mechanization in Support to Rice Production </t>
  </si>
  <si>
    <t>PRDP-IR-R010-BUK-009-000-000-2016</t>
  </si>
  <si>
    <t>Cabanglasan</t>
  </si>
  <si>
    <t>Farm Mechanization in Support to Rice Production</t>
  </si>
  <si>
    <t>PRDP-IR-R010-BUK-013-000-000-2016</t>
  </si>
  <si>
    <t>Valencia City</t>
  </si>
  <si>
    <t>PRDP-IR-R010-BUK-014-000-000-2016</t>
  </si>
  <si>
    <t>PRDP-IR-R010-BUK-016-000-000-2016</t>
  </si>
  <si>
    <t>PRDP-IR-R010-BUK-017-000-000-2016</t>
  </si>
  <si>
    <t>Farm Mechanization in Support of Rice Production</t>
  </si>
  <si>
    <t>PRDP-IR-R010-BUK-018-000-000-2016</t>
  </si>
  <si>
    <t>PRDP-IR-R010-BUK-019-000-000-2016</t>
  </si>
  <si>
    <t>PRDP-IR-R010-BUK-021-000-000-2016</t>
  </si>
  <si>
    <t>PRDP-IR-R010-BUK-022-000-000-2016</t>
  </si>
  <si>
    <t>PRDP-IR-R010-BUK-027-000-000-2016</t>
  </si>
  <si>
    <t>PRDP-IR-R010-BUK-031-000-000-2016</t>
  </si>
  <si>
    <t>Kalilangan</t>
  </si>
  <si>
    <t>PRDP-IR-R010-BUK-033-000-000-2016</t>
  </si>
  <si>
    <t>PRDP-IR-R010-BUK-040-000-000-2016</t>
  </si>
  <si>
    <t>PRDP-IR-R010-BUK-058-000-000-2016</t>
  </si>
  <si>
    <t>PRDP-IR-R010-BUK-063-000-000-2016</t>
  </si>
  <si>
    <t>Maramag</t>
  </si>
  <si>
    <t>PRDP-IR-R010-BUK-076-000-000-2016</t>
  </si>
  <si>
    <t>PRDP-IR-R010-BUK-078-000-000-2016</t>
  </si>
  <si>
    <t>PRDP-IR-R010-BUK-079-000-000-2016</t>
  </si>
  <si>
    <t>PRDP-IR-R010-BUK-082-000-000-2016</t>
  </si>
  <si>
    <t>PRDP-IR-R010-BUK-084-000-000-2016</t>
  </si>
  <si>
    <t>Malaybalay City</t>
  </si>
  <si>
    <t>PRDP-IR-R010-BUK-089-000-000-2016</t>
  </si>
  <si>
    <t>PRDP-IR-R010-BUK-090-000-000-2016</t>
  </si>
  <si>
    <t>PRDP-IR-R010-BUK-092-000-000-2016</t>
  </si>
  <si>
    <t>PRDP-IR-R010-BUK-093-000-000-2016</t>
  </si>
  <si>
    <t>PRDP-IR-R010-BUK-095-000-000-2016</t>
  </si>
  <si>
    <t>PRDP-IR-R010-BUK-099-000-000-2016</t>
  </si>
  <si>
    <t>PRDP-IR-R010-BUK-055-000-000-2016</t>
  </si>
  <si>
    <t>PRDP-IR-R010-BUK-033-000-000-2019</t>
  </si>
  <si>
    <t>Fermented Dried Cacao Beans Processing &amp; Marketing</t>
  </si>
  <si>
    <t>PRDP-IR-R010-LDN-001-000-000-2014</t>
  </si>
  <si>
    <t>Tubod</t>
  </si>
  <si>
    <t>Integrated Coconut-Based Enterprise</t>
  </si>
  <si>
    <t>PRDP-IR-R010-LDN-002-000-000-2016</t>
  </si>
  <si>
    <t>Kolambugan</t>
  </si>
  <si>
    <t>Seaweeds Semi-Processing and Marketing Enterprise</t>
  </si>
  <si>
    <t>PRDP-IR-R010-LDN-008-000-000-2021</t>
  </si>
  <si>
    <t>Munai</t>
  </si>
  <si>
    <t>Abaca Fiber Processing and Marketing</t>
  </si>
  <si>
    <t>PRDP-IR-R010-MOC-002-000-000-2017</t>
  </si>
  <si>
    <t>Cacao Processing and Marketing</t>
  </si>
  <si>
    <t>PRDP-IR-R010-MOC-002-000-000-2019</t>
  </si>
  <si>
    <t>Tudela</t>
  </si>
  <si>
    <t>Abaca Fiber Processing &amp; Marketing</t>
  </si>
  <si>
    <t>PRDP-IR-R010-LDN-005-000-000-2019</t>
  </si>
  <si>
    <t>Banana  Cardava Trading &amp; Banana Flour  Processing &amp; Marketing</t>
  </si>
  <si>
    <t>PRDP-IR-R010-BUK-001-000-000-2016</t>
  </si>
  <si>
    <t>Kadingilan</t>
  </si>
  <si>
    <t>PRDP-IR-R010-BUK-002-000-000-2016</t>
  </si>
  <si>
    <t>Coffee Processing and Marketing Enterprise</t>
  </si>
  <si>
    <t>PRDP-IR-R011-CVP-003-000-000-2016</t>
  </si>
  <si>
    <t>New Bataan</t>
  </si>
  <si>
    <t>Enhancement of  Cardava Banana Consolidation and Marketing Enterprise</t>
  </si>
  <si>
    <t>PRDP-IR-R011-CVP-002-000-000-2016</t>
  </si>
  <si>
    <t>Monkayo</t>
  </si>
  <si>
    <t>Village Level Rubber Processing and Marketing Enterprise</t>
  </si>
  <si>
    <t>PRDP-IR-R011-CVP-005-000-000-2019</t>
  </si>
  <si>
    <t>Pantukan</t>
  </si>
  <si>
    <t>Enhancement of Virgin Coconut Oil (VCO) and By-Product Processing and Marketing Enterprise</t>
  </si>
  <si>
    <t>PRDP-IR-R011-DDN-001-000-000-2015</t>
  </si>
  <si>
    <t>Kapalong</t>
  </si>
  <si>
    <t>Cacao Production and Beans Marketing</t>
  </si>
  <si>
    <t>PRDP-IR-R011-DDS-001-DAV-001-2015</t>
  </si>
  <si>
    <t>Davao City</t>
  </si>
  <si>
    <t>Cacao Production and Marketing of Dry-Fermented Beans</t>
  </si>
  <si>
    <t>PRDP-IR-R011-DDS-003-000-000-2017</t>
  </si>
  <si>
    <t>Padada</t>
  </si>
  <si>
    <t>Organic Fairtrade Banana Chips Processing</t>
  </si>
  <si>
    <t>PRDP-IR-R011-DDS-004-MAG-001-2018</t>
  </si>
  <si>
    <t>Magsaysay</t>
  </si>
  <si>
    <t>Cardava Banana Consolidation and Marketing Enterprise</t>
  </si>
  <si>
    <t>PRDP-IR-R011-DOC-001-000-000-2019</t>
  </si>
  <si>
    <t>Davao Occidental</t>
  </si>
  <si>
    <t>Dried Fermented Beans (Cacao)  Processing and Marketing Enterprise</t>
  </si>
  <si>
    <t>PRDP-IR-R011-DOR-004-MAT-001-2018</t>
  </si>
  <si>
    <t>Mati City</t>
  </si>
  <si>
    <t>Fresh Green Cardava Trading Enterprise</t>
  </si>
  <si>
    <t>PRDP-IR-R011-DDN-006-000-000-2019</t>
  </si>
  <si>
    <t>Panabo City</t>
  </si>
  <si>
    <t>Chocolate Processing</t>
  </si>
  <si>
    <t>126% physical progress</t>
  </si>
  <si>
    <t>PRDP-IR-R011-DOR-002-000-000-2017</t>
  </si>
  <si>
    <t>Fermented Cacao Beans Marketing Enterprise</t>
  </si>
  <si>
    <t>178% physical progress</t>
  </si>
  <si>
    <t>PRDP-IR-R011-DDS-007-DAV-004-2018</t>
  </si>
  <si>
    <t>Tablea Processing  and Marketing Enterprise</t>
  </si>
  <si>
    <t>237% physical progress</t>
  </si>
  <si>
    <t>PRDP-IR-R011-DDS-014-MAG-002-2022</t>
  </si>
  <si>
    <t>WholeNut Trading and Husk Processing</t>
  </si>
  <si>
    <t>PRDP-IR-R011-DDN-003-000-000-2019</t>
  </si>
  <si>
    <t>Banana Cardava Consolidation and Marketing Enterprise</t>
  </si>
  <si>
    <t>PRDP-IR-R011-DDS-012-000-000-2022</t>
  </si>
  <si>
    <t>Kiblawan</t>
  </si>
  <si>
    <t>Fresh Mango Consolidation and Marketing Enterprise</t>
  </si>
  <si>
    <t>Business Plan Technical Review by the RPCO completed</t>
  </si>
  <si>
    <t>Business Plan Under Technical Review by the PSO</t>
  </si>
  <si>
    <t>PRDP-IR-R011-DDS-009-000-000-2022</t>
  </si>
  <si>
    <t>Bansalan</t>
  </si>
  <si>
    <t>Rubber Cup Lump Consolidation and Marketing Enterprise</t>
  </si>
  <si>
    <t>183% physical progress</t>
  </si>
  <si>
    <t>PRDP-IR-R011-DDS-005-DAV-002-2018</t>
  </si>
  <si>
    <t>Abaca Processing and Marketing Enterprise</t>
  </si>
  <si>
    <t>PRDP-IR-R011-CVP-007-000-000-2021</t>
  </si>
  <si>
    <t>PRDP-IR-R012-NCO-002-TUL-001-2016</t>
  </si>
  <si>
    <t>Tulunan</t>
  </si>
  <si>
    <t>Organic Palay Production Expansion, Processing and Marketing</t>
  </si>
  <si>
    <t>PRDP-IR-R012-NCO-003-MID-001-2017</t>
  </si>
  <si>
    <t>Midsayap</t>
  </si>
  <si>
    <t>Production, Processing and Marketing of Organic Palay</t>
  </si>
  <si>
    <t>PRDP-IR-R012-NCO-004-KID-001-2017</t>
  </si>
  <si>
    <t>Kidapawan City</t>
  </si>
  <si>
    <t xml:space="preserve">Enhancement Consolidation and Marketing of Fresh Lakatan Bananas </t>
  </si>
  <si>
    <t>PRDP-IR-R012-NCO-007-PIG-001-2019</t>
  </si>
  <si>
    <t>Pigkawayan</t>
  </si>
  <si>
    <t>Consolidation, Processing and Marketing of Copra</t>
  </si>
  <si>
    <t>PRDP-IR-R012-SAR-002-000-000-2015</t>
  </si>
  <si>
    <t>Kiamba</t>
  </si>
  <si>
    <t>Enhancement of Production, Processing and Marketing to High Quality Abaca Fiber</t>
  </si>
  <si>
    <t>PRDP-IR-R012-SOC-002-000-000-2015</t>
  </si>
  <si>
    <t>Tupi</t>
  </si>
  <si>
    <t xml:space="preserve">Enhancement of Production and Marketing of Dried Green Coffee Beans </t>
  </si>
  <si>
    <t>PRDP-IR-R012-SOC-001-000-000-2014</t>
  </si>
  <si>
    <t>Polomolok</t>
  </si>
  <si>
    <t>Production of Cassava Granules and Marketing</t>
  </si>
  <si>
    <t>PRDP-IR-R012-SOC-005-GEN-001-2016</t>
  </si>
  <si>
    <t>General Santos City</t>
  </si>
  <si>
    <t>Consolidation, Processing and Marketing of Coco Nuts</t>
  </si>
  <si>
    <t>PRDP-IR-R012-SOC-006-GEN-002-2016</t>
  </si>
  <si>
    <t>Processing and Marketing of Coco Syrup</t>
  </si>
  <si>
    <t>PRDP-IR-R012-SOC-007-000-000-2018</t>
  </si>
  <si>
    <t>Dairy Production, Processing and Marketing</t>
  </si>
  <si>
    <t>PRDP-IR-R012-SUK-001-000-000-2015</t>
  </si>
  <si>
    <t>Bagumbayan</t>
  </si>
  <si>
    <t>Production and Marketing of Green Coffee Beans</t>
  </si>
  <si>
    <t>PRDP-IR-R012-SOC-003-000-000-2016</t>
  </si>
  <si>
    <t>Integrated Cacao Production, Processing and Marketing of Fermented Cacao Beans</t>
  </si>
  <si>
    <t>PRDP-IR-R012-NCO-005-ANT-001-2018</t>
  </si>
  <si>
    <t>Antipas</t>
  </si>
  <si>
    <t>Dried Cacao Beans Production and Marketing</t>
  </si>
  <si>
    <t>PRDP-IR-R012-NCO-001-000-000-2014</t>
  </si>
  <si>
    <t>Aleosan</t>
  </si>
  <si>
    <t>Rubber Sheet Processing and Marketing</t>
  </si>
  <si>
    <t>PRDP-IR-R012-SAR-004-000-000-2018</t>
  </si>
  <si>
    <t>Malungon</t>
  </si>
  <si>
    <t>Consolidation, Trading and Marketing of Whole Coconuts</t>
  </si>
  <si>
    <t>PRDP-IR-R012-SOC-008-GEN-003-2019</t>
  </si>
  <si>
    <t>Production, Consolidation and Marketing of Fresh Mango</t>
  </si>
  <si>
    <t>PRDP-IR-R012-NCO-006-MLA-001-2018</t>
  </si>
  <si>
    <t>M'Lang</t>
  </si>
  <si>
    <t>Expansion of Rubber Production, Processing and Marketing</t>
  </si>
  <si>
    <t>Subproject issued with NTP</t>
  </si>
  <si>
    <t>Implementation (Construction)</t>
  </si>
  <si>
    <t>PRDP-IR-R012-NCO-008-MAK-001-2020</t>
  </si>
  <si>
    <t>Makilala</t>
  </si>
  <si>
    <t xml:space="preserve"> Whole Nut and Copra Consolidation and Marketing</t>
  </si>
  <si>
    <t>PRDP-IR-R013-DII-002-000-000-2016</t>
  </si>
  <si>
    <t>Dinagat</t>
  </si>
  <si>
    <t>Input Provision/Support for Seaweeds Production, Processing and Marketing</t>
  </si>
  <si>
    <t>PRDP-IR-R013-DII-004-000-000-2016</t>
  </si>
  <si>
    <t>Libjo</t>
  </si>
  <si>
    <t>Input Provision for Cardava Production and Cardava Marketing</t>
  </si>
  <si>
    <t>PRDP-IR-R013-SDN-001-000-000-2016</t>
  </si>
  <si>
    <t>Placer</t>
  </si>
  <si>
    <t>Banana Consolidation and Marketing</t>
  </si>
  <si>
    <t>PRDP-IR-R013-SDN-002-000-000-2016</t>
  </si>
  <si>
    <t>Claver</t>
  </si>
  <si>
    <t>Geonet Production and Marketing</t>
  </si>
  <si>
    <t>PRDP-IR-R013-SDS-002-000-000-2016</t>
  </si>
  <si>
    <t>Barobo</t>
  </si>
  <si>
    <t>Bangus Production and Marketing</t>
  </si>
  <si>
    <t>PRDP-IR-R013-ADN-007-000-000-2017</t>
  </si>
  <si>
    <t>Las Nieves</t>
  </si>
  <si>
    <t>Green Coffee Beans Production and Marketing</t>
  </si>
  <si>
    <t>PRDP-IR-R013-SDS-007-000-000-2022</t>
  </si>
  <si>
    <t>Bislig City</t>
  </si>
  <si>
    <t>Tuna Consolidation, Marketing and Cold Chain Facilities</t>
  </si>
  <si>
    <t>Business Plan Technical Review by the PSO completed</t>
  </si>
  <si>
    <t>Business Plan for Approval by the RPAB</t>
  </si>
  <si>
    <t>PRDP-IR-R013-ADN-004-000-000-2021</t>
  </si>
  <si>
    <t>Nasipit</t>
  </si>
  <si>
    <t>PRDP-IR-R013-SDS-003-000-000-2018</t>
  </si>
  <si>
    <t>Cantilan</t>
  </si>
  <si>
    <t>PRDP-IR-R013-ADS-004-000-000-2022</t>
  </si>
  <si>
    <t>PRDP-IR-R013-SDS-005-000-000-2021</t>
  </si>
  <si>
    <t>Hinatuan</t>
  </si>
  <si>
    <t>PRDP-IR-R013-DII-005-000-000-2016</t>
  </si>
  <si>
    <t>Cassava Granules Processing and Marketing</t>
  </si>
  <si>
    <t>PRDP-IR-R013-SDS-006-000-000-2022</t>
  </si>
  <si>
    <t>Tagbina</t>
  </si>
  <si>
    <t xml:space="preserve">Consolidation and Processing of Green Coffee Beans </t>
  </si>
  <si>
    <t>119% physical progress</t>
  </si>
  <si>
    <t>PRDP-IR-R013-ADN-003-BUT-001-2015</t>
  </si>
  <si>
    <t>Butuan City</t>
  </si>
  <si>
    <t>Integrated Rubber Production and Marketing</t>
  </si>
  <si>
    <t>PRDP-IR-R013-SDS-005-000-000-2022</t>
  </si>
  <si>
    <t>Lanuza</t>
  </si>
  <si>
    <t>PRDP-IR-RARM-TAW-002-SOU-001-2017</t>
  </si>
  <si>
    <t>South Ubian</t>
  </si>
  <si>
    <t>PRDP-IR-RARM-TAW-005-SIT-001-2017</t>
  </si>
  <si>
    <t>Sitangkai</t>
  </si>
  <si>
    <t>PRDP-IR-RARM-MAG-004-000-000-2017</t>
  </si>
  <si>
    <t>Rajah Buayan</t>
  </si>
  <si>
    <t>Goat Multiplication, Fattening and Marketing</t>
  </si>
  <si>
    <t>PRDP-IR-RARM-MAG-005-000-000-2017</t>
  </si>
  <si>
    <t>Sultan Sa Barongis</t>
  </si>
  <si>
    <t>PRDP-IR-RARM-TAW-004-SIB-001-2017</t>
  </si>
  <si>
    <t>Sibutu</t>
  </si>
  <si>
    <t>PRDP-IR-RARM-MAG-002-000-000-2017</t>
  </si>
  <si>
    <t>Mangudadatu</t>
  </si>
  <si>
    <t>PRDP-IR-RARM-MAG-001-000-000-2017</t>
  </si>
  <si>
    <t>Buluan</t>
  </si>
  <si>
    <t>PRDP-IR-RARM-TAW-001-PAN-001-2017</t>
  </si>
  <si>
    <t>Panglima Sugala</t>
  </si>
  <si>
    <t>PRDP-IR-RARM-TAW-003-TAN-001-2017</t>
  </si>
  <si>
    <t>Tandubas</t>
  </si>
  <si>
    <t>PRDP-IR-RARM-MAG-003-000-000-2017</t>
  </si>
  <si>
    <t>Gen. S. K. Pendatun</t>
  </si>
  <si>
    <t>PRDP-IR-RCAR-APA-004-000-000-2018</t>
  </si>
  <si>
    <t>Conner</t>
  </si>
  <si>
    <t>Banana (Cardava) Production, Consolidation and Marketing of Conner, Apayao</t>
  </si>
  <si>
    <t>PRDP-IR-RCAR-MOP-011-BON-003-2021</t>
  </si>
  <si>
    <t>Aliwes Arabica Coffee Consolidation, Processing and Marketing Enterprise</t>
  </si>
  <si>
    <t>PRDP-IR-RCAR-BEN-023-MAN-023-2021</t>
  </si>
  <si>
    <t>Bosigan MPC's Highland Vegetable Consolidation and Marketing Enterprise</t>
  </si>
  <si>
    <t>PRDP-IR-R001-PAN-053-000-000-2017</t>
  </si>
  <si>
    <t>Production and Marketing of Processed Bangus</t>
  </si>
  <si>
    <t>PRDP-IR-R001-PAN-055-000-000-2022</t>
  </si>
  <si>
    <t>Mungbean Production, Consolidation and Marketing Enterprise</t>
  </si>
  <si>
    <t>PRDP-IR-R001-ILN-011-000-000-2022</t>
  </si>
  <si>
    <t>Sarrat</t>
  </si>
  <si>
    <t>Quality Tomato Production, Consolidation, Storage and Marketing  Enterprise</t>
  </si>
  <si>
    <t>97.20% physical progress</t>
  </si>
  <si>
    <t>PRDP-IR-R001-PAN-037-000-000-2021</t>
  </si>
  <si>
    <t>Peanut Production Consolidation and Marketing Enterprise</t>
  </si>
  <si>
    <t>92.32% physical progress</t>
  </si>
  <si>
    <t>PRDP-IR-R001-PAN-038-000-000-2021</t>
  </si>
  <si>
    <t>85.97% physical progress</t>
  </si>
  <si>
    <t>PRDP-IR-R001-ILS-019-000-000-2022</t>
  </si>
  <si>
    <t>Establishment of Onion Cold Storage (Consolidation and Marketing)</t>
  </si>
  <si>
    <t>55.32% physical progress</t>
  </si>
  <si>
    <t>PRDP-IR-R002-ISA-037-ECH-001-2021</t>
  </si>
  <si>
    <t>Echague</t>
  </si>
  <si>
    <t>Pineapple Production and Marketing Enterprise</t>
  </si>
  <si>
    <t>PRDP-IR-R002-ISA-038-SAO-005-2020</t>
  </si>
  <si>
    <t>PRDP-IR-R002-CAG-024-SOL-006-2020</t>
  </si>
  <si>
    <t>PRDP-IR-R003-NUE-040-000-000-2021</t>
  </si>
  <si>
    <t>Muñoz City</t>
  </si>
  <si>
    <t>Processing and Marketing of Carabao Milk Based Products</t>
  </si>
  <si>
    <t>PRDP-IR-R003-AUR-001-000-000-2014</t>
  </si>
  <si>
    <t>Establishment of Processing Facilities with Solar Dryer for Coir &amp; Coir by-Products</t>
  </si>
  <si>
    <t>PRDP-IR-R003-NUE-037-CAR-008-2017</t>
  </si>
  <si>
    <t>Establishment of Common Service Facilities for Post -Harvest Operations of Aromatic Rice  in Carranglan, Nueva Ecija</t>
  </si>
  <si>
    <t>PRDP-IR-R003-TAR-037-000-000-2016</t>
  </si>
  <si>
    <t>Establishment of Nucleus Farm for the Production of Breeder Bucks and Does for Meat and Dairy Type Goats</t>
  </si>
  <si>
    <t>PRDP-IR-R003-TAR-053-000-000-2017</t>
  </si>
  <si>
    <t>Establishment of Common Service Facilities (Post-Harvest and Marketing Operations) for Aromatic and Pigmented Rice in the Province of Tarlac</t>
  </si>
  <si>
    <t>PRDP-IR-R003-NUE-041-PAL-002-2021</t>
  </si>
  <si>
    <t>Establishment of Onion Cold Storage Facility and Marketing Enterprise</t>
  </si>
  <si>
    <t>PRDP-IR-R003-NUE-038-BON-001-2020</t>
  </si>
  <si>
    <t>82.37% physical progress</t>
  </si>
  <si>
    <t>PRDP-IR-R003-NUE-039-000-000-2021</t>
  </si>
  <si>
    <t>Corn Silage Production and Marketing and Related Services</t>
  </si>
  <si>
    <t>48.39% physical progress</t>
  </si>
  <si>
    <t>PRDP-IR-R003-NUE-042-TAL-001-2021</t>
  </si>
  <si>
    <t>Onion Postharvest Services, Consolidation and Marketing Enterprise</t>
  </si>
  <si>
    <t>PRDP-IR-R04A-QUE-016-000-000-2018</t>
  </si>
  <si>
    <t>General Luna</t>
  </si>
  <si>
    <t>Pineapple Processing in General Luna, Quezon</t>
  </si>
  <si>
    <t>PRDP-IR-R04A-QUE-019-000-000-2019</t>
  </si>
  <si>
    <t>Gumaca</t>
  </si>
  <si>
    <t>Gumaca Mango Post-Harvest  Facility</t>
  </si>
  <si>
    <t>PRDP-IR-R04A-LAG-002-SAA-002-2021</t>
  </si>
  <si>
    <t>Coffee Processing and Marketing in Sta. Maria Laguna</t>
  </si>
  <si>
    <t>98.50% physical progress</t>
  </si>
  <si>
    <t>PRDP-IR-R04A-BTG-002-000-000-2017</t>
  </si>
  <si>
    <t>Calatagan</t>
  </si>
  <si>
    <t>Seaweeds Production and Marketing in Calatagan, Batangas</t>
  </si>
  <si>
    <t>PRDP-IR-R04A-QUE-019-REA-003-2016</t>
  </si>
  <si>
    <t>Quail Egg Production</t>
  </si>
  <si>
    <t>PRDP-IR-R04A-BTG-004-000-000-2017</t>
  </si>
  <si>
    <t>Lipa City</t>
  </si>
  <si>
    <t>Batangas Dairy Cattle  Production</t>
  </si>
  <si>
    <t>PRDP-IR-R04A-QUE-002-GUI-001-2016</t>
  </si>
  <si>
    <t>Seaweeds Production and Marketing of CaCFFA at Ragay Gulf</t>
  </si>
  <si>
    <t>PRDP-IR-R04A-QUE-001-000-000-2015</t>
  </si>
  <si>
    <t>Pagbilao</t>
  </si>
  <si>
    <t>Processing and Marketing of Virgin Coconut Oil (VCO) in Quezon Province</t>
  </si>
  <si>
    <t>PRDP-IR-R04A-QUE-020-000-000-2017</t>
  </si>
  <si>
    <t>Calauag</t>
  </si>
  <si>
    <t>Seaweeds Production and Marketing of  Samahan ng Mangingisda at Magsi-Seaweeds sa Brgy. Villa San Isidro</t>
  </si>
  <si>
    <t>PRDP-IR-R04A-QUE-003-000-000-2017</t>
  </si>
  <si>
    <t>San Francisco Banana Production and Marketing</t>
  </si>
  <si>
    <t>PRDP-IR-R04A-QUE-004-000-000-2017</t>
  </si>
  <si>
    <t>Burdeos</t>
  </si>
  <si>
    <t>PRDP-IR-R04A-QUE-015-000-000-2018</t>
  </si>
  <si>
    <t>Perez</t>
  </si>
  <si>
    <t>Seaweeds Production and Marketing in Perez, Quezon</t>
  </si>
  <si>
    <t>PRDP-IR-R04A-BTG-003-TAN-001-2017</t>
  </si>
  <si>
    <t>Tanauan City Dairy Enterprise</t>
  </si>
  <si>
    <t>PRDP-IR-R04A-QUE-006-PAD-001-2015</t>
  </si>
  <si>
    <t>Marine Cage Culture of Grouper (Lapu-lapu)</t>
  </si>
  <si>
    <t>PRDP-IR-R04A-BTG-007-000-000-2022</t>
  </si>
  <si>
    <t>Batangas City</t>
  </si>
  <si>
    <t>SIDC Grains Terminal and Trading Project</t>
  </si>
  <si>
    <t>84.17% physical progress</t>
  </si>
  <si>
    <t>PRDP-IR-R04B-ORM-001-000-000-2013</t>
  </si>
  <si>
    <t>Calapan City</t>
  </si>
  <si>
    <t>Oriental Mindoro Calamansi Trading Center</t>
  </si>
  <si>
    <t>PRDP-IR-R04B-ORM-007-000-000-2016</t>
  </si>
  <si>
    <t>Improvement of Community Factory for Nipa Vinegar and  Nipa Sugar Production in Calapan City</t>
  </si>
  <si>
    <t>PRDP-IR-R04B-ORM-011-000-000-2016</t>
  </si>
  <si>
    <t>Naujan</t>
  </si>
  <si>
    <t>Oriental Mindoro Nata de Coco Production and Marketing</t>
  </si>
  <si>
    <t>PRDP-IR-R04B-ORM-012-000-000-2016</t>
  </si>
  <si>
    <t>Pinamalayan</t>
  </si>
  <si>
    <t>Veggie Canton Noodles and Veggie Snacks Production and Marketing</t>
  </si>
  <si>
    <t>PRDP-IR-R04B-ORM-005-000-000-2016</t>
  </si>
  <si>
    <t>Provision of Custom 4-Wheel Farm Tractor with Accessories</t>
  </si>
  <si>
    <t>PRDP-IR-R04B-MAR-001-000-000-2015</t>
  </si>
  <si>
    <t>Boac</t>
  </si>
  <si>
    <t>Marinduque Coco Geonet Production and Trading</t>
  </si>
  <si>
    <t>PRDP-IR-R04B-MAR-002-000-000-2016</t>
  </si>
  <si>
    <t>Malbog Arrowroot Production and Processing</t>
  </si>
  <si>
    <t>PRDP-IR-R04B-MAR-004-000-000-2016</t>
  </si>
  <si>
    <t>Mogpog</t>
  </si>
  <si>
    <t xml:space="preserve">Butansapa Coco Coir Processing </t>
  </si>
  <si>
    <t>PRDP-IR-R04B-MAR-005-000-000-2018</t>
  </si>
  <si>
    <t>Gasan</t>
  </si>
  <si>
    <t>Marinduque Arrowroot Production and Processing</t>
  </si>
  <si>
    <t>PRDP-IR-R04B-OCM-003-ABR-001-2019</t>
  </si>
  <si>
    <t>Abra De Ilog</t>
  </si>
  <si>
    <t>Abra De Ilog Cassava Processing and Marketing</t>
  </si>
  <si>
    <t>PRDP-IR-R04B-ORM-003-000-000-2016</t>
  </si>
  <si>
    <t>Bongabong</t>
  </si>
  <si>
    <t>Milkfish Production and Marketing</t>
  </si>
  <si>
    <t>PRDP-IR-R04B-ORM-015-000-000-2016</t>
  </si>
  <si>
    <t>Ricemill Rehabilitation &amp; Upgrading Project</t>
  </si>
  <si>
    <t>PRDP-IR-R04B-ORM-013-000-000-2016</t>
  </si>
  <si>
    <t>Bansud</t>
  </si>
  <si>
    <t>Bansud Carabao Milking Support Microenterprises</t>
  </si>
  <si>
    <t>PRDP-IR-R04B-ORM-010-000-000-2016</t>
  </si>
  <si>
    <t>Pola</t>
  </si>
  <si>
    <t xml:space="preserve">Turmeric and Ginger Processing </t>
  </si>
  <si>
    <t>PRDP-IR-R04B-ORM-015-000-000-2018</t>
  </si>
  <si>
    <t>Oriental Mindoro Calamansi Processing and Marketing</t>
  </si>
  <si>
    <t>PRDP-IR-R04B-ORM-011-000-000-2018</t>
  </si>
  <si>
    <t>Oriental Mindoro Virgin Coconut Oil (VCO) Processing and Marketing</t>
  </si>
  <si>
    <t>PRDP-IR-R04B-PAL-013-ABO-001-2019</t>
  </si>
  <si>
    <t>Aborlan</t>
  </si>
  <si>
    <t>Banana Trading, Processing and Marketing</t>
  </si>
  <si>
    <t>PRDP-IR-R04B-ROM-002-000-000-2019</t>
  </si>
  <si>
    <t>Romblon Seaweeds Production and Processing</t>
  </si>
  <si>
    <t>PRDP-IR-R04B-OCM-005-SAJ-001-2021</t>
  </si>
  <si>
    <t>Onion Consolidation and Trading with Cold Storage Facility in San Jose</t>
  </si>
  <si>
    <t>23.38% physical progress</t>
  </si>
  <si>
    <t>PRDP-IR-R04B-PAL-014-COR-001-2021</t>
  </si>
  <si>
    <t>Coron</t>
  </si>
  <si>
    <t>Seaweed Production and Post-harvest Facility</t>
  </si>
  <si>
    <t>85.15% physical progress</t>
  </si>
  <si>
    <t>PRDP-IR-R04B-MAR-006-000-000-2021</t>
  </si>
  <si>
    <t>Marinduque Swine Meat Processing</t>
  </si>
  <si>
    <t>95.35% physical progress</t>
  </si>
  <si>
    <t>PRDP-IR-R04B-MAR-003-000-000-2016</t>
  </si>
  <si>
    <t>Torrijos</t>
  </si>
  <si>
    <t>Nangka Coco Coir Processing</t>
  </si>
  <si>
    <t>PRDP-IR-R04B-OCM-004-RIZ-001-2021</t>
  </si>
  <si>
    <t>Rizal</t>
  </si>
  <si>
    <t>Tuna Trading and Processing in Rizal, Occidental Mindoro</t>
  </si>
  <si>
    <t>64.09% physical progress</t>
  </si>
  <si>
    <t>PRDP-IR-R04B-ROM-003-ODI-001-2019</t>
  </si>
  <si>
    <t>Odiongan</t>
  </si>
  <si>
    <t>Odiongan Coco Sugar Processing</t>
  </si>
  <si>
    <t>PRDP-IR-R04B-ROM-005-000-000-2021</t>
  </si>
  <si>
    <t>Magdiwang</t>
  </si>
  <si>
    <t>Romblon Swine Meat Processing</t>
  </si>
  <si>
    <t>PRDP-IR-R04B-OCM-002-MAG-001-2021</t>
  </si>
  <si>
    <t>Onion Consolidation and Trading with Cold Storage Facility in Magsaysay</t>
  </si>
  <si>
    <t>85.44% physical progress</t>
  </si>
  <si>
    <t>PRDP-IR-R005-SOR-017-000-000-2017</t>
  </si>
  <si>
    <t>Milkfish Culture and Marketing in Pilar, Sorsogon</t>
  </si>
  <si>
    <t>PRDP-IR-R005-ALB-001-000-000-2014</t>
  </si>
  <si>
    <t>Libon</t>
  </si>
  <si>
    <t>Albay Coco Geonets Manufacturing Enterprise</t>
  </si>
  <si>
    <t>PRDP-IR-R005-ALB-003-000-000-2016</t>
  </si>
  <si>
    <t>Daraga</t>
  </si>
  <si>
    <t>Sweet Potato-based Products Processing Enterprise</t>
  </si>
  <si>
    <t>PRDP-IR-R005-ALB-004-MAL-001-2019</t>
  </si>
  <si>
    <t>Malilipot</t>
  </si>
  <si>
    <t>Malilipot Abaca Twine Processing and Marketing Enterprise</t>
  </si>
  <si>
    <t>PRDP-IR-R005-CAS-001-000-000-2014</t>
  </si>
  <si>
    <t>Baao</t>
  </si>
  <si>
    <t>Camarines Sur Coco Sap Sugar Processing</t>
  </si>
  <si>
    <t>PRDP-IR-R005-CAS-004-000-000-2019</t>
  </si>
  <si>
    <t>Bula</t>
  </si>
  <si>
    <t>Camarines Sur Cassava Processing and Marketing Enterprise</t>
  </si>
  <si>
    <t>PRDP-IR-R005-CAS-003-GOA-001-2019</t>
  </si>
  <si>
    <t>Goa</t>
  </si>
  <si>
    <t>Goa Maymatan Integrated Swine Enterprise</t>
  </si>
  <si>
    <t>PRDP-IR-R005-CAN-001-000-000-2014</t>
  </si>
  <si>
    <t>Santa Elena</t>
  </si>
  <si>
    <t>Coco Geonet Production Project</t>
  </si>
  <si>
    <t>PRDP-IR-R005-CAN-002-000-000-2015</t>
  </si>
  <si>
    <t>Labo</t>
  </si>
  <si>
    <t>Camarines Norte Pineapple Trading and Processing Project</t>
  </si>
  <si>
    <t>PRDP-IR-R005-CAT-001-000-000-2015</t>
  </si>
  <si>
    <t>Virac</t>
  </si>
  <si>
    <t>Abaca Fiber Processing and Trading Enterprise</t>
  </si>
  <si>
    <t>PRDP-IR-R005-CAT-002-GIG-002-2016</t>
  </si>
  <si>
    <t>Gigmoto</t>
  </si>
  <si>
    <t>Commercial Palay Production</t>
  </si>
  <si>
    <t>PRDP-IR-R005-CAT-004-000-000-2016</t>
  </si>
  <si>
    <t>Panganiban</t>
  </si>
  <si>
    <t>Mangrove Crab Production and Marketing Enterprise</t>
  </si>
  <si>
    <t>PRDP-IR-R005-CAT-004-PAN-001-2016</t>
  </si>
  <si>
    <t>Pandan</t>
  </si>
  <si>
    <t xml:space="preserve">TAFFIA Broiler Production and Marketing </t>
  </si>
  <si>
    <t>PRDP-IR-R005-MAS-001-ESP-001-2016</t>
  </si>
  <si>
    <t>Esperanza</t>
  </si>
  <si>
    <t>Charcoal Briquette Production</t>
  </si>
  <si>
    <t>PRDP-IR-R005-MAS-007-000-000-2017</t>
  </si>
  <si>
    <t>Cataingan</t>
  </si>
  <si>
    <t>Masbate Integrated Goat Production and Marketing</t>
  </si>
  <si>
    <t>PRDP-IR-R005-MAS-004-ARO-001-2018</t>
  </si>
  <si>
    <t>Aroroy</t>
  </si>
  <si>
    <t>Lubacon Coco Charcoal Production and Marketing Enterprise</t>
  </si>
  <si>
    <t>PRDP-IR-R005-SOR-001-000-000-2016</t>
  </si>
  <si>
    <t>Gubat</t>
  </si>
  <si>
    <t xml:space="preserve">Bagacay Seaweeds Production and Marketing </t>
  </si>
  <si>
    <t>PRDP-IR-R005-SOR-002-000-000-2016</t>
  </si>
  <si>
    <t>Castilla</t>
  </si>
  <si>
    <t>Tomalaytay Seaweed Production and Marketing</t>
  </si>
  <si>
    <t>PRDP-IR-R005-SOR-003-000-000-2016</t>
  </si>
  <si>
    <t>Cogon Seaweeds Production and Marketing</t>
  </si>
  <si>
    <t>PRDP-IR-R005-SOR-004-000-000-2016</t>
  </si>
  <si>
    <t>Bulusan</t>
  </si>
  <si>
    <t xml:space="preserve">Establishment of Cassava Chip Processing Enterprise for Small Producers of San Bernardo </t>
  </si>
  <si>
    <t>PRDP-IR-R005-SOR-005-000-000-2016</t>
  </si>
  <si>
    <t>San Francisco Gabi and Ginger Production and Marketing</t>
  </si>
  <si>
    <t>PRDP-IR-R005-SOR-006-000-000-2016</t>
  </si>
  <si>
    <t>Barcelona</t>
  </si>
  <si>
    <t>Cagang RIC Native Chicken Production and Marketing</t>
  </si>
  <si>
    <t>PRDP-IR-R005-SOR-007-000-000-2016</t>
  </si>
  <si>
    <t>Establishment  of Cottage Industry in Olandia, Barcelona, Sorsogon</t>
  </si>
  <si>
    <t>PRDP-IR-R005-SOR-008-000-000-2016</t>
  </si>
  <si>
    <t>Prieto Diaz</t>
  </si>
  <si>
    <t xml:space="preserve">Carayat Seaweed Production and Marketing </t>
  </si>
  <si>
    <t>PRDP-IR-R005-SOR-009-000-000-2016</t>
  </si>
  <si>
    <t xml:space="preserve">SAMAGI Seaweeds Production and Marketing </t>
  </si>
  <si>
    <t>PRDP-IR-R005-SOR-012-000-000-2016</t>
  </si>
  <si>
    <t>Sorsogon Pili Enterprise</t>
  </si>
  <si>
    <t>PRDP-IR-R005-SOR-017-000-000-2018</t>
  </si>
  <si>
    <t>Irosin</t>
  </si>
  <si>
    <t>Sorsogon Abaca Fiber and Processing (Almacen) Enterprise</t>
  </si>
  <si>
    <t>PRDP-IR-R005-CAT-005-000-000-2021</t>
  </si>
  <si>
    <t>ARDCI Catanduanes Swine Hub</t>
  </si>
  <si>
    <t>68.17% physical progress</t>
  </si>
  <si>
    <t>PRDP-IR-R005-CAS-005-BAT-001-2021</t>
  </si>
  <si>
    <t>Bato</t>
  </si>
  <si>
    <t>Cassava Flour Processing and Marketing Enterprise</t>
  </si>
  <si>
    <t>97.56% physical progress</t>
  </si>
  <si>
    <t>PRDP-IR-R006-NOC-008-000-000-2017</t>
  </si>
  <si>
    <t>Muscovado Production and Marketing Enterprise</t>
  </si>
  <si>
    <t>PRDP-IR-R006-NOC-006-000-000-2015</t>
  </si>
  <si>
    <t>Calatrava</t>
  </si>
  <si>
    <t>Rehabilitation of Rearing Houses and Cocoon Production</t>
  </si>
  <si>
    <t>PRDP-IR-R006-NOC-009-000-000-2015</t>
  </si>
  <si>
    <t>PRDP-IR-R006-CAP-005-000-000-2014</t>
  </si>
  <si>
    <t>Panay</t>
  </si>
  <si>
    <t>Buntod Katibyugan Shellfish Production and Marketing</t>
  </si>
  <si>
    <t>PRDP-IR-R006-AKL-007-000-000-2022</t>
  </si>
  <si>
    <t>Nabas</t>
  </si>
  <si>
    <t xml:space="preserve">Aklan District II Swine Production and Marketing of Pork Products </t>
  </si>
  <si>
    <t>86.63% physical progress</t>
  </si>
  <si>
    <t>PRDP-IR-R006-NOC-015-000-000-2021</t>
  </si>
  <si>
    <t>Cauayan</t>
  </si>
  <si>
    <t>Negros Occidental Virgin Coconut Oil Production and Marketing Enterprise</t>
  </si>
  <si>
    <t>92.49% physical progress</t>
  </si>
  <si>
    <t>PRDP-IR-R006-NOC-013-000-000-2021</t>
  </si>
  <si>
    <t>SALVANTICAM Native Chicken Breeding, Production and Marketing Enterprise</t>
  </si>
  <si>
    <t>PRDP-IR-R006-ILO-009-000-000-2022</t>
  </si>
  <si>
    <t>Pavia</t>
  </si>
  <si>
    <t xml:space="preserve">Iloilo Goat Breeding, Milk Production and Marketing Enterprise </t>
  </si>
  <si>
    <t>PRDP-IR-R006-AKL-005-000-000-2021</t>
  </si>
  <si>
    <t>Oyster Production, Processing and Marketing Enterprise</t>
  </si>
  <si>
    <t>91.68% physical progress</t>
  </si>
  <si>
    <t>PRDP-IR-R006-NOC-020-000-000-2022</t>
  </si>
  <si>
    <t>Bago City</t>
  </si>
  <si>
    <t xml:space="preserve">Swine Integrated Marketing Enterprise </t>
  </si>
  <si>
    <t>PRDP-IR-R006-NOC-016-000-000-2022</t>
  </si>
  <si>
    <t>Sipalay City</t>
  </si>
  <si>
    <t>CHICKS Area Coffee Processing and Marketing Enterprise</t>
  </si>
  <si>
    <t>PRDP-IR-R006-AKL-006-000-000-2022</t>
  </si>
  <si>
    <t>Banga</t>
  </si>
  <si>
    <t>Aklan District I Swine Production and Marketing</t>
  </si>
  <si>
    <t>82.67% physical progress</t>
  </si>
  <si>
    <t>PRDP-IR-R006-NOC-011-000-000-2019</t>
  </si>
  <si>
    <t>Bacolod City</t>
  </si>
  <si>
    <t xml:space="preserve">Negros Occidental Goat Breeding and Marketing Enterprise </t>
  </si>
  <si>
    <t>PRDP-IR-R006-NOC-021-000-000-2022</t>
  </si>
  <si>
    <t>Silay City</t>
  </si>
  <si>
    <t>Kansilay Swine Breeding, Fattening and Marketing Enterprise</t>
  </si>
  <si>
    <t>73.23% physical progress</t>
  </si>
  <si>
    <t>PRDP-IR-R006-GUI-009-000-000-2022</t>
  </si>
  <si>
    <t>Nueva Valencia</t>
  </si>
  <si>
    <t>Guimaras Goat Production and Marketing Enterprise</t>
  </si>
  <si>
    <t>PRDP-IR-R006-NOC-018-000-000-2022</t>
  </si>
  <si>
    <t>Cadiz City Coffee Processing and Marketing Enterprise</t>
  </si>
  <si>
    <t>98.80% physical progress</t>
  </si>
  <si>
    <t>PRDP-IR-R006-NOC-017-000-000-2022</t>
  </si>
  <si>
    <t>Kape Primera De La Castellana Processing and Marketing Enterprise</t>
  </si>
  <si>
    <t>99% physical progress</t>
  </si>
  <si>
    <t>PRDP-IR-R006-NOC-019-000-000-2022</t>
  </si>
  <si>
    <t>La Carlota City</t>
  </si>
  <si>
    <t>ARA-AL'S Coffee Processing and Marketing Enterprise</t>
  </si>
  <si>
    <t>98.30% physical progress</t>
  </si>
  <si>
    <t>PRDP-IR-R006-NOC-024-000-000-2022</t>
  </si>
  <si>
    <t xml:space="preserve">Azucarera de La Castellana Muscovado Enterprise </t>
  </si>
  <si>
    <t>88.81% physical progress</t>
  </si>
  <si>
    <t>PRDP-IR-R007-CEB-015-MOA-001-2021</t>
  </si>
  <si>
    <t>Moalboal</t>
  </si>
  <si>
    <t>Moalboal Farmers Native Chicken Production and Trading Enterprise</t>
  </si>
  <si>
    <t>82.38% physical progress</t>
  </si>
  <si>
    <t>PRDP-IR-R007-BOH-029-000-000-2022</t>
  </si>
  <si>
    <t>Carmen</t>
  </si>
  <si>
    <t>Bohol Cassava Production, Consolidation, Processing and Marketing Enterprise</t>
  </si>
  <si>
    <t>63.26% physical progress</t>
  </si>
  <si>
    <t>PRDP-IR-R007-BOH-030-000-000-2022</t>
  </si>
  <si>
    <t>Guindulman</t>
  </si>
  <si>
    <t>Bohol Highland Vegetables Consolidation and Marketing Enterprise</t>
  </si>
  <si>
    <t>81.73% physical progress</t>
  </si>
  <si>
    <t>PRDP-IR-R007-BOH-028-000-000-2022</t>
  </si>
  <si>
    <t>Bohol Silage Production and Marketing Enterprise</t>
  </si>
  <si>
    <t>94.63% physical progress</t>
  </si>
  <si>
    <t>PRDP-IR-R007-BOH-027-000-000-2022</t>
  </si>
  <si>
    <t>Sevilla</t>
  </si>
  <si>
    <t>Bohol Feeds Production and Marketing Enterprise</t>
  </si>
  <si>
    <t>53.57% physical progress</t>
  </si>
  <si>
    <t>PRDP-IR-R007-CEB-013-SAT-013-2022</t>
  </si>
  <si>
    <t>Santa Fe</t>
  </si>
  <si>
    <t>Kinatarcan Island Seaweeds Growing and Marketing Enterprise</t>
  </si>
  <si>
    <t>65.24% physical progress</t>
  </si>
  <si>
    <t>PRDP-IR-R008-LEY-014-HIL-011-2022</t>
  </si>
  <si>
    <t>Banana Production and Trading Enterprise of Hilongos</t>
  </si>
  <si>
    <t>PRDP-IR-R008-SAM-007-000-000-2021</t>
  </si>
  <si>
    <t>Catbalogan City</t>
  </si>
  <si>
    <t>Jackfruit Production and Trading Enterprise of Samar (JPTES)</t>
  </si>
  <si>
    <t>PRDP-IR-R008-SOL-018-000-000-2017</t>
  </si>
  <si>
    <t>Saint Bernard</t>
  </si>
  <si>
    <t>Southern Leyte Geotextile Production and Marketing  (SLGPM)</t>
  </si>
  <si>
    <t>PRDP-IR-R008-EAS-003-000-000-2014</t>
  </si>
  <si>
    <t>Guiuan</t>
  </si>
  <si>
    <t>Inapulangan Fish Catching and Trading</t>
  </si>
  <si>
    <t>PRDP-IR-R008-EAS-006-000-000-2020</t>
  </si>
  <si>
    <t>Arteche</t>
  </si>
  <si>
    <t>Eastern Samar Seaweeds Production and Trading Enterprise</t>
  </si>
  <si>
    <t>PRDP-IR-R008-NOS-001-000-000-2014</t>
  </si>
  <si>
    <t>Northern Samar Coco Geonets Processing and Trading Enterprise</t>
  </si>
  <si>
    <t>PRDP-IR-R008-NOS-005-000-000-2015</t>
  </si>
  <si>
    <t>Catarman</t>
  </si>
  <si>
    <t>Goat Production, Marketing and Trading Enterprise</t>
  </si>
  <si>
    <t>PRDP-IR-R008-NOS-009-000-000-2016</t>
  </si>
  <si>
    <t>Duck Egg Production and Processing Enterprise</t>
  </si>
  <si>
    <t>PRDP-IR-R008-NOS-007-000-000-2016</t>
  </si>
  <si>
    <t>Itik Egg Production and Marketing</t>
  </si>
  <si>
    <t>PRDP-IR-R008-LEY-008-000-000-2015</t>
  </si>
  <si>
    <t>Tanauan</t>
  </si>
  <si>
    <t>Papaya Atchara Production and Marketing</t>
  </si>
  <si>
    <t>PRDP-IR-R008-SOL-012-000-000-2015</t>
  </si>
  <si>
    <t>Anahawan</t>
  </si>
  <si>
    <t>PRDP-IR-R008-LEY-009-ALB-001-2015</t>
  </si>
  <si>
    <t>Albuera</t>
  </si>
  <si>
    <t>Bell/Sweet Pepper Production and Marketing</t>
  </si>
  <si>
    <t>PRDP-IR-R008-SAM-001-000-000-2014</t>
  </si>
  <si>
    <t>Pinabacdao</t>
  </si>
  <si>
    <t>Banana Production and Trading Enterprise Project</t>
  </si>
  <si>
    <t>PRDP-IR-R008-LEY-013-000-000-2022</t>
  </si>
  <si>
    <t>Merida</t>
  </si>
  <si>
    <t>Seaweeds Production and Trading Enterprise of Leyte</t>
  </si>
  <si>
    <t>PRDP-IR-R008-SOL-017-SOG-001-2021</t>
  </si>
  <si>
    <t>Sogod</t>
  </si>
  <si>
    <t>Sogod Abaca Fiber Enterprise (SAFE)</t>
  </si>
  <si>
    <t>132% physical progress</t>
  </si>
  <si>
    <t>PRDP-IR-R009-ZDS-005-ZAM-001-2019</t>
  </si>
  <si>
    <t>Zamboanga City</t>
  </si>
  <si>
    <t>PRDP-IR-R009-ZDN-002-000-000-2017</t>
  </si>
  <si>
    <t>Siayan</t>
  </si>
  <si>
    <t>PRDP-IR-R009-ZDS-002-000-000-2021</t>
  </si>
  <si>
    <t>Dinas</t>
  </si>
  <si>
    <t>Integrated Coco-Coir Processing and Marketing Enterprise</t>
  </si>
  <si>
    <t>PRDP-IR-R009-ZDS-008-000-000-2022</t>
  </si>
  <si>
    <t>Vincenzo A. Sagun</t>
  </si>
  <si>
    <t>Copra Consolidation and Trading</t>
  </si>
  <si>
    <t>PRDP-IR-R009-ZDS-007-DUM-006-2022</t>
  </si>
  <si>
    <t>Dumalinao</t>
  </si>
  <si>
    <t>Consolidation and Trading for Raw Dried Seaweeds</t>
  </si>
  <si>
    <t>PRDP-IR-R009-ZDN-008-000-000-2019</t>
  </si>
  <si>
    <t>Siocon</t>
  </si>
  <si>
    <t>Abaca Production, Processing and Marketing</t>
  </si>
  <si>
    <t>PRDP-IR-R009-ZDS-002-DUM-001-2017</t>
  </si>
  <si>
    <t>PRDP-IR-R009-ZAS-004-TAL-004-2023</t>
  </si>
  <si>
    <t>Zamboanga Sibugay</t>
  </si>
  <si>
    <t>Talusan</t>
  </si>
  <si>
    <t>Integrated Cococoir Processing and Marketing Enterprise</t>
  </si>
  <si>
    <t>PRDP-IR-R009-ZAS-002-000-000-2022</t>
  </si>
  <si>
    <t>Payao</t>
  </si>
  <si>
    <t>Cacao Wet Beans Consolidation and Trading</t>
  </si>
  <si>
    <t>93.33% physical progress</t>
  </si>
  <si>
    <t>PRDP-IR-R009-ZDS-009-ZAM-002-2022</t>
  </si>
  <si>
    <t>95.99% physical progress</t>
  </si>
  <si>
    <t>PRDP-IR-R009-ZAS-001-000-000-2021</t>
  </si>
  <si>
    <t>Kabasalan</t>
  </si>
  <si>
    <t>Abaca Trading With Support Services To Processing</t>
  </si>
  <si>
    <t>PRDP-IR-R009-ZAS-003-MAB-003-2023</t>
  </si>
  <si>
    <t>Mabuhay</t>
  </si>
  <si>
    <t>Consolidation and Trading of RDS with Drying Support Services</t>
  </si>
  <si>
    <t>96.32% physical progress</t>
  </si>
  <si>
    <t>PRDP-IR-R010-LDN-003-ILI-001-2018</t>
  </si>
  <si>
    <t>Iligan City</t>
  </si>
  <si>
    <t>Abaca Fiber Consolidation, Processing and Marketing</t>
  </si>
  <si>
    <t>PRDP-IR-R010-MOR-002-000-000-2017</t>
  </si>
  <si>
    <t>El Salvador City</t>
  </si>
  <si>
    <t>Dairy Milk Processing and Marketing Enterprise</t>
  </si>
  <si>
    <t>PRDP-IR-R010-MOR-001-GIN-001-2016</t>
  </si>
  <si>
    <t>Gingoog City</t>
  </si>
  <si>
    <t xml:space="preserve">Coconut Sugar Processing and Marketing </t>
  </si>
  <si>
    <t>PRDP-IR-R010-BUK-035-000-000-2022</t>
  </si>
  <si>
    <t>Pangantucan</t>
  </si>
  <si>
    <t>Green Coffee Beans Processing and Marketing</t>
  </si>
  <si>
    <t>85.32% physical progress</t>
  </si>
  <si>
    <t>PRDP-IR-R010-MOR-003-MAG-001-2022</t>
  </si>
  <si>
    <t>Coconut Sauce Processing and Marketing</t>
  </si>
  <si>
    <t>68.06% physical progress</t>
  </si>
  <si>
    <t>PRDP-IR-R010-BUK-036-000-000-2022</t>
  </si>
  <si>
    <t>Damulog</t>
  </si>
  <si>
    <t>Crumb Rubber Processing and Marketing</t>
  </si>
  <si>
    <t>41.78% physical progress</t>
  </si>
  <si>
    <t>PRDP-IR-R010-LDN-006-ILI-003-2021</t>
  </si>
  <si>
    <t>PRDP-IR-R010-LDN-007-000-000-2022</t>
  </si>
  <si>
    <t>Coconut Sugar Processing and Marketing</t>
  </si>
  <si>
    <t>77.50% physical progress</t>
  </si>
  <si>
    <t>PRDP-IR-R011-DOR-003-000-000-2018</t>
  </si>
  <si>
    <t>Enhancement of Tablea Processing and Marketing Enterprise</t>
  </si>
  <si>
    <t>PRDP-IR-R011-CVP-006-000-000-2021</t>
  </si>
  <si>
    <t>Maragusan</t>
  </si>
  <si>
    <t>PRDP-IR-R011-CVP-004-000-000-2019</t>
  </si>
  <si>
    <t>Nabunturan</t>
  </si>
  <si>
    <t>Cow's Milk Processing and Marketing Enterprise</t>
  </si>
  <si>
    <t>127% physical progress</t>
  </si>
  <si>
    <t>PRDP-IR-R011-CVP-009-000-000-2022</t>
  </si>
  <si>
    <t>Establishment of Banana Tissue Culture Laboratory and Nursery</t>
  </si>
  <si>
    <t>PRDP-IR-R011-CVP-001-000-000-2015</t>
  </si>
  <si>
    <t>Tablea Processing and Marketing Enterprise</t>
  </si>
  <si>
    <t>PRDP-IR-R011-DDS-006-DAV-003-2018</t>
  </si>
  <si>
    <t>Chocolate Processing Enterprise</t>
  </si>
  <si>
    <t>PRDP-IR-R011-DDS-007-000-000-2019</t>
  </si>
  <si>
    <t>Dried Fermented Cacao Beans Processing and Marketing</t>
  </si>
  <si>
    <t>PRDP-IR-R011-DDS-010-000-000-2022</t>
  </si>
  <si>
    <t>Green Coffee Beans Processing and Marketing Enterprise</t>
  </si>
  <si>
    <t>PRDP-IR-R011-CVP-008-000-000-2022</t>
  </si>
  <si>
    <t xml:space="preserve">Abaca Fiber  Processing and Marketing </t>
  </si>
  <si>
    <t>PRDP-IR-R011-DDS-013-000-000-2022</t>
  </si>
  <si>
    <t>Malalag</t>
  </si>
  <si>
    <t>Dried Fermented Cacao Beans Processing and Marketing Enterprise</t>
  </si>
  <si>
    <t>PRDP-IR-R012-NCO-010-000-000-2021</t>
  </si>
  <si>
    <t>President Roxas</t>
  </si>
  <si>
    <t>Whole Nuts Consolidation and Marketing</t>
  </si>
  <si>
    <t>PRDP-IR-R012-SAR-003-000-000-2017</t>
  </si>
  <si>
    <t>Expansion of Cacao Production, Processing and Marketing</t>
  </si>
  <si>
    <t>91.81% physical progress</t>
  </si>
  <si>
    <t>PRDP-IR-R012-NCO-009-MID-002-2020</t>
  </si>
  <si>
    <t>Whole Nuts and Copra Consolidation and Marketing</t>
  </si>
  <si>
    <t>PRDP-IR-R012-NCO-011-MID-003-2021</t>
  </si>
  <si>
    <t>Mango Processing and Marketing</t>
  </si>
  <si>
    <t>36.22% physical progress</t>
  </si>
  <si>
    <t>PRDP-IR-R012-NCO-012-000-000-2022</t>
  </si>
  <si>
    <t>Rubber Cuplumps Consolidation and Marketing</t>
  </si>
  <si>
    <t>PRDP-IR-R012-NCO-013-000-000-2022</t>
  </si>
  <si>
    <t>93.52% physical progress</t>
  </si>
  <si>
    <t>PRDP-IR-R012-SUK-003-000-000-2022</t>
  </si>
  <si>
    <t>Kalamansig</t>
  </si>
  <si>
    <t>92.98% physical progress</t>
  </si>
  <si>
    <t>PRDP-IR-R012-SUK-002-000-000-2022</t>
  </si>
  <si>
    <t>Lebak</t>
  </si>
  <si>
    <t>Green Coffee Beans Consolidation, Processing and Marketing</t>
  </si>
  <si>
    <t>60.79% physical progress</t>
  </si>
  <si>
    <t>PRDP-IR-R012-SAR-001-000-000-2014</t>
  </si>
  <si>
    <t>Malapatan</t>
  </si>
  <si>
    <t xml:space="preserve">Sarangani Virgin Coconut Oil Processing </t>
  </si>
  <si>
    <t>PRDP-IR-R013-ADS-002-000-000-2016</t>
  </si>
  <si>
    <t>Veruela</t>
  </si>
  <si>
    <t>Banana Production and Trading</t>
  </si>
  <si>
    <t>PRDP-IR-R013-SDS-001-000-000-2016</t>
  </si>
  <si>
    <t>Lianga</t>
  </si>
  <si>
    <t>Abaca Fiber Consolidation and Marketing</t>
  </si>
  <si>
    <t>PRDP-IR-R013-ADS-001-000-000-2015</t>
  </si>
  <si>
    <t>Bayugan City</t>
  </si>
  <si>
    <t>Quality Raw Rubber Production, Processing and Marketing</t>
  </si>
  <si>
    <t>PRDP-IR-R013-ADN-001-000-000-2014</t>
  </si>
  <si>
    <t>Santiago</t>
  </si>
  <si>
    <t>Integrated Abaca Enhancement Enterprises for Agusan del Norte</t>
  </si>
  <si>
    <t>PRDP-IR-R013-ADS-003-000-000-2022</t>
  </si>
  <si>
    <t>Loreto</t>
  </si>
  <si>
    <t>Consolidation, Processing and Marketing of Naturally Grown Rice</t>
  </si>
  <si>
    <t>70.19% physical progress</t>
  </si>
  <si>
    <t>PRDP-IR-RARM-TAW-007-TAN-003-2021</t>
  </si>
  <si>
    <t>83.60% physical progress</t>
  </si>
  <si>
    <t>PRDP-IR-RARM-TAW-008-TAN-004-2022</t>
  </si>
  <si>
    <t>81.25% physical progress</t>
  </si>
  <si>
    <t>PRDP-IR-RARM-TAW-010-SOU-003-2022</t>
  </si>
  <si>
    <t>78.84% physical progress</t>
  </si>
  <si>
    <t>PRDP-IR-RARM-TAW-006-TAN-002-2021</t>
  </si>
  <si>
    <t>PRDP-IR-RARM-SUL-001-000-000-2022</t>
  </si>
  <si>
    <t>Sulu</t>
  </si>
  <si>
    <t>Patikul</t>
  </si>
  <si>
    <t>Powder Coffee Processing and Marketing</t>
  </si>
  <si>
    <t>79.36% physical progress</t>
  </si>
  <si>
    <t>PRDP-IR-RARM-MAG-007-000-000-2020</t>
  </si>
  <si>
    <t>Ampatuan</t>
  </si>
  <si>
    <t>73.46% physical progress</t>
  </si>
  <si>
    <t>PRDP-IR-RARM-MAG-009-000-000-2020</t>
  </si>
  <si>
    <t>Datu Paglas</t>
  </si>
  <si>
    <t>71.23% physical progress</t>
  </si>
  <si>
    <t>PRDP-IR-RARM-MAG-008-000-000-2020</t>
  </si>
  <si>
    <t>Guindulungan</t>
  </si>
  <si>
    <t>68.23% physical progress</t>
  </si>
  <si>
    <t>PRDP-IR-RARM-MAG-006-000-000-2020</t>
  </si>
  <si>
    <t>73.54% physical progress</t>
  </si>
  <si>
    <t>PRDP-IR-RARM-TAW-011-PAN-002-2022</t>
  </si>
  <si>
    <t>PRDP-IR-RARM-TAW-009-SOU-002-2022</t>
  </si>
  <si>
    <t>PRDP-IR-RARM-MAG-010-000-000-2022</t>
  </si>
  <si>
    <t>Datu Odin Sinsuat</t>
  </si>
  <si>
    <t>27.80% physical progress</t>
  </si>
  <si>
    <t>PRDP-IR-RARM-LDS-001-000-000-2022</t>
  </si>
  <si>
    <t>Lanao del Sur</t>
  </si>
  <si>
    <t>Bumbaran</t>
  </si>
  <si>
    <t>57.76% physical progress</t>
  </si>
  <si>
    <t>PRDP-IR-RARM-MAG-011-000-000-2022</t>
  </si>
  <si>
    <t>South Upi</t>
  </si>
  <si>
    <t>86.58% physical progress</t>
  </si>
  <si>
    <t>PHILIPPINE RURAL DEVELOPMENT PROJECT (PRDP)</t>
  </si>
  <si>
    <t>Distribution of I-REAP Subprojects, by Cluster</t>
  </si>
  <si>
    <t>Report as of December 21, 2024 12:12 pm</t>
  </si>
  <si>
    <t>Cluster / Region</t>
  </si>
  <si>
    <t>Total Number of Subprojects</t>
  </si>
  <si>
    <t>Cost in Pesos (PM) Net of PG Equity</t>
  </si>
  <si>
    <t>% Distribution in Cost</t>
  </si>
  <si>
    <t>% to Total Number of Subprojects</t>
  </si>
  <si>
    <t>Total Subproject Cost (In Million Pesos)</t>
  </si>
  <si>
    <t>TOTAL</t>
  </si>
  <si>
    <t>Status of I-REAP Subprojects By Funding Modality, By Fund Source (Amount In Million PhP)</t>
  </si>
  <si>
    <t>Subproject Stage</t>
  </si>
  <si>
    <t>Breakdown of Subproject Cost by Fund Source (In Million PhP)</t>
  </si>
  <si>
    <t>LP</t>
  </si>
  <si>
    <t>GOP</t>
  </si>
  <si>
    <t>Total (LP &amp; GOP)</t>
  </si>
  <si>
    <t>GEF</t>
  </si>
  <si>
    <t>LGU Equity</t>
  </si>
  <si>
    <t>Total Subproject Cost (Net of PG Equity)</t>
  </si>
  <si>
    <t>Under Implementation</t>
  </si>
  <si>
    <t>Contract Execution</t>
  </si>
  <si>
    <t>Fifty Percent and Above Progress</t>
  </si>
  <si>
    <t>With NOL 2</t>
  </si>
  <si>
    <t>Under Procurement</t>
  </si>
  <si>
    <t>Status of I-REAP Subprojects By Business Undertaking, By Fund Source (Amount In Million PhP)</t>
  </si>
  <si>
    <t>No. of PGs</t>
  </si>
  <si>
    <t>No. of Beneficiaries</t>
  </si>
  <si>
    <t>Total Cost (LP &amp; GOP Only)</t>
  </si>
  <si>
    <t>Status of I-REAP Subprojects By Business Undertaking, By Cluster</t>
  </si>
  <si>
    <t>Subproject Cost (LP &amp; GOP Only)</t>
  </si>
  <si>
    <t>Cost (LP &amp; GOP Only)</t>
  </si>
  <si>
    <t>SP Cost (Net of PG Equity)</t>
  </si>
  <si>
    <t>Approved I-REAP Subprojects:  Obligation vs. Disbursement</t>
  </si>
  <si>
    <t>Region / Province</t>
  </si>
  <si>
    <t>No. of Approved Subprojects</t>
  </si>
  <si>
    <t>LP &amp; GOP Cost (In Million PhP)</t>
  </si>
  <si>
    <t xml:space="preserve">Obligation </t>
  </si>
  <si>
    <t>% Obligation over Cost</t>
  </si>
  <si>
    <t>Disbursement</t>
  </si>
  <si>
    <t>% Disbursement over Obligation</t>
  </si>
  <si>
    <t>Subtotal</t>
  </si>
  <si>
    <t>Overall</t>
  </si>
  <si>
    <t>Porfolio of I-REAP Subprojects by Funding Modality (per Region/Province)</t>
  </si>
  <si>
    <t>Total I-REAP Subprojects (Cost In Million PhP)</t>
  </si>
  <si>
    <t>Portfolio of I-REAP Subprojects by Financing Modality (Cost In Million PhP)</t>
  </si>
  <si>
    <t>Number</t>
  </si>
  <si>
    <t>Cost</t>
  </si>
  <si>
    <t>Beneficiaries</t>
  </si>
  <si>
    <t>Investment per PG / Beneficairy (In Thousand PhP)</t>
  </si>
  <si>
    <t>Cost per PG</t>
  </si>
  <si>
    <t>Cost per Beneficiary</t>
  </si>
  <si>
    <t>Porfolio of I-REAP Subprojects by PG Undertaking (per Region/Province)</t>
  </si>
  <si>
    <t>Portfolio of I-REAP Subprojects by PG Undertaking (Cost In Million PhP)</t>
  </si>
  <si>
    <t>Status of I-REAP Subprojects by Cluster</t>
  </si>
  <si>
    <t>Status of I-REAP Subprojects By Funding Modality, By Cluster</t>
  </si>
  <si>
    <t>SP Cost (LP &amp; GOP Only)</t>
  </si>
  <si>
    <t>Status of Enterprise Development Subprojects By Cluster (Cost In Million PhP)</t>
  </si>
  <si>
    <t>Cost (Net of PG Equity)</t>
  </si>
  <si>
    <t>Cost of Subproject Portfolio by Cluster</t>
  </si>
  <si>
    <t>Approved</t>
  </si>
  <si>
    <t>Pipelined</t>
  </si>
  <si>
    <t>Total</t>
  </si>
  <si>
    <t>Whole Portfolio</t>
  </si>
  <si>
    <t>Pipelined subprojects</t>
  </si>
  <si>
    <t>Status of I-REAP Subprojects by Region</t>
  </si>
  <si>
    <t>Total Subproject Cost - LP &amp; GOP Only (In Million Pesos)</t>
  </si>
  <si>
    <t>Total Subproject Cost Net of PG Equity (In Million Pesos)</t>
  </si>
  <si>
    <t>Breakdown of I-REAP Subprojects by Region (Cost In Million PhP)</t>
  </si>
  <si>
    <t>Total Approved Subprojects</t>
  </si>
  <si>
    <t>Completed</t>
  </si>
  <si>
    <t>Less Than Fifty Percent Progress</t>
  </si>
  <si>
    <t>Total Pipelined Subprojects</t>
  </si>
  <si>
    <t>RPAB Approved</t>
  </si>
</sst>
</file>

<file path=xl/styles.xml><?xml version="1.0" encoding="utf-8"?>
<styleSheet xmlns="http://schemas.openxmlformats.org/spreadsheetml/2006/main" xml:space="preserve">
  <numFmts count="5">
    <numFmt numFmtId="164" formatCode="#,##0_ ;\-#,##0\ "/>
    <numFmt numFmtId="165" formatCode="_-* #,##0.00_-;\-* #,##0.00_-;_-* &quot;-&quot;??_-;_-@_-"/>
    <numFmt numFmtId="166" formatCode="_-* #,##0_-;\-* #,##0_-;_-* &quot;-&quot;_-;_-@_-"/>
    <numFmt numFmtId="167" formatCode="[$-3409]mmmm\ dd\,\ yyyy;@"/>
    <numFmt numFmtId="168" formatCode="_-* #,##0_-;\-* #,##0_-;_-* &quot;-&quot;??_-;_-@_-"/>
  </numFmts>
  <fonts count="16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9"/>
      <color rgb="FFFFFFFF"/>
      <name val="Calibri"/>
    </font>
    <font>
      <b val="0"/>
      <i val="0"/>
      <strike val="0"/>
      <u val="none"/>
      <sz val="9"/>
      <color rgb="FFFFFFFF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FFFFFF"/>
      <name val="Calibri"/>
    </font>
    <font>
      <b val="1"/>
      <i val="0"/>
      <strike val="0"/>
      <u val="none"/>
      <sz val="11"/>
      <color rgb="FF70AD47"/>
      <name val="Calibri"/>
    </font>
    <font>
      <b val="1"/>
      <i val="0"/>
      <strike val="0"/>
      <u val="none"/>
      <sz val="11"/>
      <color rgb="FFED7D31"/>
      <name val="Calibri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BFBFBF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8EAADB"/>
        <bgColor rgb="FFFFFFFF"/>
      </patternFill>
    </fill>
    <fill>
      <patternFill patternType="solid">
        <fgColor rgb="FFD9E2F3"/>
        <bgColor rgb="FFFFFFFF"/>
      </patternFill>
    </fill>
    <fill>
      <patternFill patternType="solid">
        <fgColor rgb="FFFFF2CB"/>
        <bgColor rgb="FFFFFFFF"/>
      </patternFill>
    </fill>
    <fill>
      <patternFill patternType="solid">
        <fgColor rgb="FFFBE4D5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E2EEDA"/>
        <bgColor rgb="FFFFFFFF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34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164" fillId="3" borderId="1" applyFont="1" applyNumberFormat="1" applyFill="1" applyBorder="1" applyAlignment="1">
      <alignment horizontal="center" vertical="center" textRotation="0" wrapText="false" shrinkToFit="false"/>
    </xf>
    <xf xfId="0" fontId="2" numFmtId="165" fillId="3" borderId="1" applyFont="1" applyNumberFormat="1" applyFill="1" applyBorder="1" applyAlignment="1">
      <alignment horizontal="general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general" vertical="center" textRotation="0" wrapText="true" shrinkToFit="false"/>
    </xf>
    <xf xfId="0" fontId="3" numFmtId="0" fillId="2" borderId="0" applyFont="1" applyNumberFormat="0" applyFill="0" applyBorder="0" applyAlignment="1">
      <alignment horizontal="general" vertical="center" textRotation="0" wrapText="true" shrinkToFit="false"/>
    </xf>
    <xf xfId="0" fontId="4" numFmtId="0" fillId="2" borderId="0" applyFont="1" applyNumberFormat="0" applyFill="0" applyBorder="0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5" numFmtId="0" fillId="2" borderId="1" applyFont="1" applyNumberFormat="0" applyFill="0" applyBorder="1" applyAlignment="1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center" vertical="center" textRotation="0" wrapText="false" shrinkToFit="false"/>
    </xf>
    <xf xfId="0" fontId="5" numFmtId="165" fillId="2" borderId="1" applyFont="1" applyNumberFormat="1" applyFill="0" applyBorder="1" applyAlignment="1">
      <alignment horizontal="general" vertical="center" textRotation="0" wrapText="false" shrinkToFit="false"/>
    </xf>
    <xf xfId="0" fontId="5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1" applyFont="1" applyNumberFormat="0" applyFill="0" applyBorder="1" applyAlignment="1">
      <alignment horizontal="general" vertical="center" textRotation="0" wrapText="false" shrinkToFit="false"/>
    </xf>
    <xf xfId="0" fontId="5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3" borderId="1" applyFont="1" applyNumberFormat="0" applyFill="1" applyBorder="1" applyAlignment="1">
      <alignment horizontal="center" vertical="center" textRotation="0" wrapText="false" shrinkToFit="false"/>
    </xf>
    <xf xfId="0" fontId="6" numFmtId="164" fillId="3" borderId="1" applyFont="1" applyNumberFormat="1" applyFill="1" applyBorder="1" applyAlignment="1">
      <alignment horizontal="center" vertical="center" textRotation="0" wrapText="false" shrinkToFit="false"/>
    </xf>
    <xf xfId="0" fontId="6" numFmtId="165" fillId="3" borderId="1" applyFont="1" applyNumberFormat="1" applyFill="1" applyBorder="1" applyAlignment="1">
      <alignment horizontal="general" vertical="center" textRotation="0" wrapText="false" shrinkToFit="false"/>
    </xf>
    <xf xfId="0" fontId="6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2" borderId="0" applyFont="1" applyNumberFormat="1" applyFill="0" applyBorder="0" applyAlignment="1">
      <alignment horizontal="general" vertical="center" textRotation="0" wrapText="false" shrinkToFit="false"/>
    </xf>
    <xf xfId="0" fontId="6" numFmtId="0" fillId="2" borderId="2" applyFont="1" applyNumberFormat="0" applyFill="0" applyBorder="1" applyAlignment="1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center" vertical="center" textRotation="0" wrapText="false" shrinkToFit="false"/>
    </xf>
    <xf xfId="0" fontId="6" numFmtId="165" fillId="2" borderId="1" applyFont="1" applyNumberFormat="1" applyFill="0" applyBorder="1" applyAlignment="1">
      <alignment horizontal="general" vertical="center" textRotation="0" wrapText="false" shrinkToFit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3" borderId="1" applyFont="1" applyNumberFormat="0" applyFill="1" applyBorder="1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6" numFmtId="0" fillId="4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5" borderId="1" applyFont="1" applyNumberFormat="0" applyFill="1" applyBorder="1" applyAlignment="1">
      <alignment horizontal="center" vertical="center" textRotation="0" wrapText="true" shrinkToFit="false"/>
    </xf>
    <xf xfId="0" fontId="6" numFmtId="0" fillId="5" borderId="1" applyFont="1" applyNumberFormat="0" applyFill="1" applyBorder="1" applyAlignment="1">
      <alignment horizontal="center" vertical="center" textRotation="0" wrapText="true" shrinkToFit="false"/>
    </xf>
    <xf xfId="0" fontId="6" numFmtId="0" fillId="6" borderId="3" applyFont="1" applyNumberFormat="0" applyFill="1" applyBorder="1" applyAlignment="1">
      <alignment horizontal="center" vertical="center" textRotation="0" wrapText="true" shrinkToFit="false"/>
    </xf>
    <xf xfId="0" fontId="6" numFmtId="0" fillId="6" borderId="1" applyFont="1" applyNumberFormat="0" applyFill="1" applyBorder="1" applyAlignment="1">
      <alignment horizontal="center" vertical="center" textRotation="0" wrapText="true" shrinkToFit="false"/>
    </xf>
    <xf xfId="0" fontId="7" numFmtId="165" fillId="2" borderId="0" applyFont="1" applyNumberFormat="1" applyFill="0" applyBorder="0" applyAlignment="0">
      <alignment horizontal="general" vertical="bottom" textRotation="0" wrapText="false" shrinkToFit="false"/>
    </xf>
    <xf xfId="0" fontId="7" numFmtId="166" fillId="2" borderId="0" applyFont="1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1">
      <alignment horizontal="general" vertical="center" textRotation="0" wrapText="false" shrinkToFit="false"/>
    </xf>
    <xf xfId="0" fontId="4" numFmtId="0" fillId="3" borderId="0" applyFont="1" applyNumberFormat="0" applyFill="1" applyBorder="0" applyAlignment="1">
      <alignment horizontal="general" vertical="center" textRotation="0" wrapText="false" shrinkToFit="false"/>
    </xf>
    <xf xfId="0" fontId="3" numFmtId="0" fillId="3" borderId="0" applyFont="1" applyNumberFormat="0" applyFill="1" applyBorder="0" applyAlignment="1">
      <alignment horizontal="general" vertical="center" textRotation="0" wrapText="true" shrinkToFit="false"/>
    </xf>
    <xf xfId="0" fontId="3" numFmtId="0" fillId="3" borderId="0" applyFont="1" applyNumberFormat="0" applyFill="1" applyBorder="0" applyAlignment="1">
      <alignment horizontal="general" vertical="center" textRotation="0" wrapText="tru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 indent="3"/>
    </xf>
    <xf xfId="0" fontId="6" numFmtId="0" fillId="4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2" numFmtId="0" fillId="7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2" numFmtId="164" fillId="7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2" numFmtId="164" fillId="3" borderId="1" applyFont="1" applyNumberFormat="1" applyFill="1" applyBorder="1" applyAlignment="1">
      <alignment horizontal="center" vertical="center" textRotation="0" wrapText="false" shrinkToFit="false"/>
    </xf>
    <xf xfId="0" fontId="2" numFmtId="165" fillId="7" borderId="1" applyFont="1" applyNumberFormat="1" applyFill="1" applyBorder="1" applyAlignment="1">
      <alignment horizontal="general" vertical="center" textRotation="0" wrapText="false" shrinkToFit="false"/>
    </xf>
    <xf xfId="0" fontId="2" numFmtId="165" fillId="3" borderId="1" applyFont="1" applyNumberFormat="1" applyFill="1" applyBorder="1" applyAlignment="1">
      <alignment horizontal="general" vertical="center" textRotation="0" wrapText="false" shrinkToFit="false"/>
    </xf>
    <xf xfId="0" fontId="2" numFmtId="9" fillId="7" borderId="1" applyFont="1" applyNumberFormat="1" applyFill="1" applyBorder="1" applyAlignment="1">
      <alignment horizontal="general" vertical="center" textRotation="0" wrapText="false" shrinkToFit="false"/>
    </xf>
    <xf xfId="0" fontId="2" numFmtId="9" fillId="3" borderId="1" applyFont="1" applyNumberFormat="1" applyFill="1" applyBorder="1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9" fillId="2" borderId="0" applyFont="1" applyNumberFormat="1" applyFill="0" applyBorder="0" applyAlignment="1">
      <alignment horizontal="general" vertical="center" textRotation="0" wrapText="false" shrinkToFit="false"/>
    </xf>
    <xf xfId="0" fontId="1" numFmtId="165" fillId="2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9" fillId="7" borderId="1" applyFont="1" applyNumberFormat="1" applyFill="1" applyBorder="1" applyAlignment="1">
      <alignment horizontal="center" vertical="center" textRotation="0" wrapText="false" shrinkToFit="false"/>
    </xf>
    <xf xfId="0" fontId="2" numFmtId="9" fillId="3" borderId="1" applyFont="1" applyNumberFormat="1" applyFill="1" applyBorder="1" applyAlignment="1">
      <alignment horizontal="center" vertical="center" textRotation="0" wrapText="false" shrinkToFit="false"/>
    </xf>
    <xf xfId="0" fontId="2" numFmtId="9" fillId="7" borderId="1" applyFont="1" applyNumberFormat="1" applyFill="1" applyBorder="1" applyAlignment="1">
      <alignment horizontal="general" vertical="center" textRotation="0" wrapText="false" shrinkToFit="false"/>
    </xf>
    <xf xfId="0" fontId="8" numFmtId="0" fillId="2" borderId="0" applyFont="1" applyNumberFormat="0" applyFill="0" applyBorder="0" applyAlignment="1">
      <alignment horizontal="left" vertical="bottom" textRotation="0" wrapText="false" shrinkToFit="false" indent="3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10" numFmtId="0" fillId="2" borderId="0" applyFont="1" applyNumberFormat="0" applyFill="0" applyBorder="0" applyAlignment="0">
      <alignment horizontal="general" vertical="bottom" textRotation="0" wrapText="false" shrinkToFit="false"/>
    </xf>
    <xf xfId="0" fontId="9" numFmtId="0" fillId="2" borderId="1" applyFont="1" applyNumberFormat="0" applyFill="0" applyBorder="1" applyAlignment="1">
      <alignment horizontal="center" vertical="center" textRotation="0" wrapText="false" shrinkToFit="false"/>
    </xf>
    <xf xfId="0" fontId="10" numFmtId="0" fillId="2" borderId="1" applyFont="1" applyNumberFormat="0" applyFill="0" applyBorder="1" applyAlignment="0">
      <alignment horizontal="general" vertical="bottom" textRotation="0" wrapText="false" shrinkToFit="false"/>
    </xf>
    <xf xfId="0" fontId="10" numFmtId="165" fillId="2" borderId="1" applyFont="1" applyNumberFormat="1" applyFill="0" applyBorder="1" applyAlignment="0">
      <alignment horizontal="general" vertical="bottom" textRotation="0" wrapText="false" shrinkToFit="false"/>
    </xf>
    <xf xfId="0" fontId="9" numFmtId="0" fillId="2" borderId="1" applyFont="1" applyNumberFormat="0" applyFill="0" applyBorder="1" applyAlignment="1">
      <alignment horizontal="center" vertical="bottom" textRotation="0" wrapText="false" shrinkToFit="false"/>
    </xf>
    <xf xfId="0" fontId="10" numFmtId="9" fillId="2" borderId="1" applyFont="1" applyNumberFormat="1" applyFill="0" applyBorder="1" applyAlignment="0">
      <alignment horizontal="general" vertical="bottom" textRotation="0" wrapText="false" shrinkToFit="false"/>
    </xf>
    <xf xfId="0" fontId="11" numFmtId="0" fillId="2" borderId="0" applyFont="1" applyNumberFormat="0" applyFill="0" applyBorder="0" applyAlignment="1">
      <alignment horizontal="general" vertical="center" textRotation="0" wrapText="false" shrinkToFit="false"/>
    </xf>
    <xf xfId="0" fontId="12" numFmtId="0" fillId="2" borderId="0" applyFont="1" applyNumberFormat="0" applyFill="0" applyBorder="0" applyAlignment="1">
      <alignment horizontal="general" vertical="center" textRotation="0" wrapText="false" shrinkToFit="false"/>
    </xf>
    <xf xfId="0" fontId="12" numFmtId="167" fillId="2" borderId="4" applyFont="1" applyNumberFormat="1" applyFill="0" applyBorder="1" applyAlignment="1">
      <alignment horizontal="left" vertical="center" textRotation="0" wrapText="false" shrinkToFit="false"/>
    </xf>
    <xf xfId="0" fontId="12" numFmtId="167" fillId="2" borderId="0" applyFont="1" applyNumberFormat="1" applyFill="0" applyBorder="0" applyAlignment="1">
      <alignment horizontal="general" vertical="center" textRotation="0" wrapText="false" shrinkToFit="false"/>
    </xf>
    <xf xfId="0" fontId="4" numFmtId="0" fillId="2" borderId="0" applyFont="1" applyNumberFormat="0" applyFill="0" applyBorder="0" applyAlignment="1">
      <alignment horizontal="left" vertical="bottom" textRotation="0" wrapText="false" shrinkToFit="false" indent="3"/>
    </xf>
    <xf xfId="0" fontId="3" numFmtId="0" fillId="2" borderId="0" applyFont="1" applyNumberFormat="0" applyFill="0" applyBorder="0" applyAlignment="1">
      <alignment horizontal="center" vertical="center" textRotation="0" wrapText="true" shrinkToFit="false"/>
    </xf>
    <xf xfId="0" fontId="3" numFmtId="0" fillId="2" borderId="4" applyFont="1" applyNumberFormat="0" applyFill="0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8" numFmtId="167" fillId="2" borderId="4" applyFont="1" applyNumberFormat="1" applyFill="0" applyBorder="1" applyAlignment="1">
      <alignment horizontal="general" vertical="center" textRotation="0" wrapText="false" shrinkToFit="false"/>
    </xf>
    <xf xfId="0" fontId="8" numFmtId="0" fillId="7" borderId="1" applyFont="1" applyNumberFormat="0" applyFill="1" applyBorder="1" applyAlignment="1">
      <alignment horizontal="left" vertical="center" textRotation="0" wrapText="false" shrinkToFit="false"/>
    </xf>
    <xf xfId="0" fontId="8" numFmtId="0" fillId="7" borderId="1" applyFont="1" applyNumberFormat="0" applyFill="1" applyBorder="1" applyAlignment="1">
      <alignment horizontal="center" vertical="center" textRotation="0" wrapText="true" shrinkToFit="false"/>
    </xf>
    <xf xfId="0" fontId="8" numFmtId="165" fillId="7" borderId="1" applyFont="1" applyNumberFormat="1" applyFill="1" applyBorder="1" applyAlignment="1">
      <alignment horizontal="center" vertical="center" textRotation="0" wrapText="tru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0" numFmtId="0" fillId="4" borderId="2" applyFont="0" applyNumberFormat="0" applyFill="1" applyBorder="1" applyAlignment="1">
      <alignment horizontal="left" vertical="center" textRotation="0" wrapText="false" shrinkToFit="false" indent="1"/>
    </xf>
    <xf xfId="0" fontId="0" numFmtId="0" fillId="4" borderId="1" applyFont="0" applyNumberFormat="0" applyFill="1" applyBorder="1" applyAlignment="1">
      <alignment horizontal="center" vertical="center" textRotation="0" wrapText="true" shrinkToFit="false"/>
    </xf>
    <xf xfId="0" fontId="0" numFmtId="165" fillId="4" borderId="1" applyFont="0" applyNumberFormat="1" applyFill="1" applyBorder="1" applyAlignment="1">
      <alignment horizontal="center" vertical="center" textRotation="0" wrapText="tru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 indent="5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165" fillId="2" borderId="1" applyFont="0" applyNumberFormat="1" applyFill="0" applyBorder="1" applyAlignment="1">
      <alignment horizontal="general" vertical="center" textRotation="0" wrapText="false" shrinkToFit="false"/>
    </xf>
    <xf xfId="0" fontId="8" numFmtId="0" fillId="4" borderId="1" applyFont="1" applyNumberFormat="0" applyFill="1" applyBorder="1" applyAlignment="1">
      <alignment horizontal="center" vertical="center" textRotation="0" wrapText="true" shrinkToFit="false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8" numFmtId="0" fillId="2" borderId="2" applyFont="1" applyNumberFormat="0" applyFill="0" applyBorder="1" applyAlignment="1">
      <alignment horizontal="left" vertical="center" textRotation="0" wrapText="false" shrinkToFit="false" indent="3"/>
    </xf>
    <xf xfId="0" fontId="8" numFmtId="0" fillId="2" borderId="1" applyFont="1" applyNumberFormat="0" applyFill="0" applyBorder="1" applyAlignment="1">
      <alignment horizontal="center" vertical="center" textRotation="0" wrapText="true" shrinkToFit="false"/>
    </xf>
    <xf xfId="0" fontId="8" numFmtId="165" fillId="2" borderId="1" applyFont="1" applyNumberFormat="1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 indent="3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165" fillId="2" borderId="1" applyFont="0" applyNumberFormat="1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 indent="3"/>
    </xf>
    <xf xfId="0" fontId="8" numFmtId="0" fillId="2" borderId="1" applyFont="1" applyNumberFormat="0" applyFill="0" applyBorder="1" applyAlignment="1">
      <alignment horizontal="center" vertical="center" textRotation="0" wrapText="false" shrinkToFit="false"/>
    </xf>
    <xf xfId="0" fontId="8" numFmtId="165" fillId="2" borderId="1" applyFont="1" applyNumberFormat="1" applyFill="0" applyBorder="1" applyAlignment="1">
      <alignment horizontal="general" vertical="center" textRotation="0" wrapText="false" shrinkToFit="false"/>
    </xf>
    <xf xfId="0" fontId="8" numFmtId="0" fillId="2" borderId="2" applyFont="1" applyNumberFormat="0" applyFill="0" applyBorder="1" applyAlignment="1">
      <alignment horizontal="left" vertical="center" textRotation="0" wrapText="false" shrinkToFit="false" indent="3"/>
    </xf>
    <xf xfId="0" fontId="8" numFmtId="0" fillId="2" borderId="1" applyFont="1" applyNumberFormat="0" applyFill="0" applyBorder="1" applyAlignment="1">
      <alignment horizontal="left" vertical="bottom" textRotation="0" wrapText="false" shrinkToFit="false" indent="3"/>
    </xf>
    <xf xfId="0" fontId="8" numFmtId="165" fillId="2" borderId="1" applyFont="1" applyNumberFormat="1" applyFill="0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8" numFmtId="0" fillId="2" borderId="1" applyFont="1" applyNumberFormat="0" applyFill="0" applyBorder="1" applyAlignment="1">
      <alignment horizontal="left" vertical="center" textRotation="0" wrapText="false" shrinkToFit="false" indent="3"/>
    </xf>
    <xf xfId="0" fontId="8" numFmtId="0" fillId="3" borderId="1" applyFont="1" applyNumberFormat="0" applyFill="1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8" numFmtId="167" fillId="2" borderId="0" applyFont="1" applyNumberFormat="1" applyFill="0" applyBorder="0" applyAlignment="1">
      <alignment horizontal="general" vertical="center" textRotation="0" wrapText="false" shrinkToFit="false"/>
    </xf>
    <xf xfId="0" fontId="8" numFmtId="165" fillId="7" borderId="1" applyFont="1" applyNumberFormat="1" applyFill="1" applyBorder="1" applyAlignment="1">
      <alignment horizontal="center" vertical="center" textRotation="0" wrapText="true" shrinkToFit="false"/>
    </xf>
    <xf xfId="0" fontId="8" numFmtId="3" fillId="7" borderId="1" applyFont="1" applyNumberFormat="1" applyFill="1" applyBorder="1" applyAlignment="1">
      <alignment horizontal="center" vertical="center" textRotation="0" wrapText="true" shrinkToFit="false"/>
    </xf>
    <xf xfId="0" fontId="8" numFmtId="165" fillId="7" borderId="1" applyFont="1" applyNumberFormat="1" applyFill="1" applyBorder="1" applyAlignment="1">
      <alignment horizontal="general" vertical="center" textRotation="0" wrapText="true" shrinkToFit="false"/>
    </xf>
    <xf xfId="0" fontId="0" numFmtId="0" fillId="4" borderId="1" applyFont="0" applyNumberFormat="0" applyFill="1" applyBorder="1" applyAlignment="1">
      <alignment horizontal="left" vertical="center" textRotation="0" wrapText="false" shrinkToFit="false" indent="1"/>
    </xf>
    <xf xfId="0" fontId="0" numFmtId="0" fillId="4" borderId="1" applyFont="0" applyNumberFormat="0" applyFill="1" applyBorder="1" applyAlignment="1">
      <alignment horizontal="center" vertical="center" textRotation="0" wrapText="false" shrinkToFit="false"/>
    </xf>
    <xf xfId="0" fontId="0" numFmtId="165" fillId="4" borderId="1" applyFont="0" applyNumberFormat="1" applyFill="1" applyBorder="1" applyAlignment="1">
      <alignment horizontal="center" vertical="center" textRotation="0" wrapText="false" shrinkToFit="false"/>
    </xf>
    <xf xfId="0" fontId="0" numFmtId="3" fillId="4" borderId="1" applyFont="0" applyNumberFormat="1" applyFill="1" applyBorder="1" applyAlignment="1">
      <alignment horizontal="center" vertical="center" textRotation="0" wrapText="false" shrinkToFit="false"/>
    </xf>
    <xf xfId="0" fontId="0" numFmtId="165" fillId="2" borderId="1" applyFont="0" applyNumberFormat="1" applyFill="0" applyBorder="1" applyAlignment="1">
      <alignment horizontal="center" vertical="center" textRotation="0" wrapText="false" shrinkToFit="false"/>
    </xf>
    <xf xfId="0" fontId="0" numFmtId="3" fillId="2" borderId="1" applyFont="0" applyNumberFormat="1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 indent="5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8" numFmtId="3" fillId="4" borderId="1" applyFont="1" applyNumberFormat="1" applyFill="1" applyBorder="1" applyAlignment="1">
      <alignment horizontal="center" vertical="center" textRotation="0" wrapText="true" shrinkToFit="false"/>
    </xf>
    <xf xfId="0" fontId="8" numFmtId="3" fillId="2" borderId="1" applyFont="1" applyNumberFormat="1" applyFill="0" applyBorder="1" applyAlignment="1">
      <alignment horizontal="center" vertical="center" textRotation="0" wrapText="true" shrinkToFit="false"/>
    </xf>
    <xf xfId="0" fontId="0" numFmtId="3" fillId="2" borderId="1" applyFont="0" applyNumberFormat="1" applyFill="0" applyBorder="1" applyAlignment="1">
      <alignment horizontal="center" vertical="center" textRotation="0" wrapText="false" shrinkToFit="false"/>
    </xf>
    <xf xfId="0" fontId="8" numFmtId="3" fillId="2" borderId="1" applyFont="1" applyNumberFormat="1" applyFill="0" applyBorder="1" applyAlignment="1">
      <alignment horizontal="center" vertical="center" textRotation="0" wrapText="false" shrinkToFit="false"/>
    </xf>
    <xf xfId="0" fontId="8" numFmtId="165" fillId="2" borderId="1" applyFont="1" applyNumberFormat="1" applyFill="0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center" vertical="center" textRotation="0" wrapText="false" shrinkToFit="false"/>
    </xf>
    <xf xfId="0" fontId="8" numFmtId="3" fillId="3" borderId="1" applyFont="1" applyNumberFormat="1" applyFill="1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general" vertical="center" textRotation="0" wrapText="false" shrinkToFit="false"/>
    </xf>
    <xf xfId="0" fontId="0" numFmtId="166" fillId="2" borderId="0" applyFont="0" applyNumberFormat="1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right" vertical="center" textRotation="0" wrapText="false" shrinkToFit="false"/>
    </xf>
    <xf xfId="0" fontId="6" numFmtId="0" fillId="8" borderId="2" applyFont="1" applyNumberFormat="0" applyFill="1" applyBorder="1" applyAlignment="1">
      <alignment horizontal="general" vertical="center" textRotation="0" wrapText="false" shrinkToFit="false"/>
    </xf>
    <xf xfId="0" fontId="6" numFmtId="164" fillId="8" borderId="1" applyFont="1" applyNumberFormat="1" applyFill="1" applyBorder="1" applyAlignment="1">
      <alignment horizontal="center" vertical="center" textRotation="0" wrapText="false" shrinkToFit="false"/>
    </xf>
    <xf xfId="0" fontId="6" numFmtId="165" fillId="8" borderId="1" applyFont="1" applyNumberFormat="1" applyFill="1" applyBorder="1" applyAlignment="1">
      <alignment horizontal="general" vertical="center" textRotation="0" wrapText="false" shrinkToFit="false"/>
    </xf>
    <xf xfId="0" fontId="6" numFmtId="0" fillId="8" borderId="1" applyFont="1" applyNumberFormat="0" applyFill="1" applyBorder="1" applyAlignment="1">
      <alignment horizontal="center" vertical="center" textRotation="0" wrapText="false" shrinkToFit="false"/>
    </xf>
    <xf xfId="0" fontId="6" numFmtId="168" fillId="4" borderId="1" applyFont="1" applyNumberFormat="1" applyFill="1" applyBorder="1" applyAlignment="1">
      <alignment horizontal="center" vertical="center" textRotation="0" wrapText="false" shrinkToFit="false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8" numFmtId="0" fillId="4" borderId="1" applyFont="1" applyNumberFormat="0" applyFill="1" applyBorder="1" applyAlignment="1">
      <alignment horizontal="center" vertical="center" textRotation="0" wrapText="true" shrinkToFit="false"/>
    </xf>
    <xf xfId="0" fontId="8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6" numFmtId="165" fillId="2" borderId="1" applyFont="1" applyNumberFormat="1" applyFill="0" applyBorder="1" applyAlignment="1">
      <alignment horizontal="center" vertical="center" textRotation="0" wrapText="false" shrinkToFit="false"/>
    </xf>
    <xf xfId="0" fontId="6" numFmtId="168" fillId="2" borderId="1" applyFont="1" applyNumberFormat="1" applyFill="0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0" numFmtId="168" fillId="2" borderId="0" applyFont="0" applyNumberFormat="1" applyFill="0" applyBorder="0" applyAlignment="1">
      <alignment horizontal="general" vertical="center" textRotation="0" wrapText="false" shrinkToFit="false"/>
    </xf>
    <xf xfId="0" fontId="6" numFmtId="0" fillId="4" borderId="1" applyFont="1" applyNumberFormat="0" applyFill="1" applyBorder="1" applyAlignment="1">
      <alignment horizontal="center" vertical="center" textRotation="0" wrapText="true" shrinkToFit="false"/>
    </xf>
    <xf xfId="0" fontId="6" numFmtId="0" fillId="4" borderId="1" applyFont="1" applyNumberFormat="0" applyFill="1" applyBorder="1" applyAlignment="1">
      <alignment horizontal="center" vertical="center" textRotation="0" wrapText="false" shrinkToFit="false"/>
    </xf>
    <xf xfId="0" fontId="6" numFmtId="164" fillId="4" borderId="1" applyFont="1" applyNumberFormat="1" applyFill="1" applyBorder="1" applyAlignment="1">
      <alignment horizontal="center" vertical="center" textRotation="0" wrapText="false" shrinkToFit="false"/>
    </xf>
    <xf xfId="0" fontId="6" numFmtId="165" fillId="4" borderId="1" applyFont="1" applyNumberFormat="1" applyFill="1" applyBorder="1" applyAlignment="1">
      <alignment horizontal="general" vertical="center" textRotation="0" wrapText="false" shrinkToFit="false"/>
    </xf>
    <xf xfId="0" fontId="6" numFmtId="0" fillId="2" borderId="3" applyFont="1" applyNumberFormat="0" applyFill="0" applyBorder="1" applyAlignment="1">
      <alignment horizontal="center" vertical="center" textRotation="0" wrapText="true" shrinkToFit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center" vertical="center" textRotation="0" wrapText="true" shrinkToFit="false"/>
    </xf>
    <xf xfId="0" fontId="6" numFmtId="165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3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 indent="5"/>
    </xf>
    <xf xfId="0" fontId="8" numFmtId="0" fillId="2" borderId="1" applyFont="1" applyNumberFormat="0" applyFill="0" applyBorder="1" applyAlignment="1">
      <alignment horizontal="left" vertical="bottom" textRotation="0" wrapText="false" shrinkToFit="false" indent="3"/>
    </xf>
    <xf xfId="0" fontId="8" numFmtId="0" fillId="2" borderId="1" applyFont="1" applyNumberFormat="0" applyFill="0" applyBorder="1" applyAlignment="1">
      <alignment horizontal="left" vertical="center" textRotation="0" wrapText="false" shrinkToFit="false" indent="3"/>
    </xf>
    <xf xfId="0" fontId="8" numFmtId="0" fillId="4" borderId="2" applyFont="1" applyNumberFormat="0" applyFill="1" applyBorder="1" applyAlignment="1">
      <alignment horizontal="left" vertical="center" textRotation="0" wrapText="false" shrinkToFit="false" indent="1"/>
    </xf>
    <xf xfId="0" fontId="8" numFmtId="3" fillId="4" borderId="1" applyFont="1" applyNumberFormat="1" applyFill="1" applyBorder="1" applyAlignment="1">
      <alignment horizontal="center" vertical="center" textRotation="0" wrapText="true" shrinkToFit="false"/>
    </xf>
    <xf xfId="0" fontId="8" numFmtId="165" fillId="7" borderId="1" applyFont="1" applyNumberFormat="1" applyFill="1" applyBorder="1" applyAlignment="1">
      <alignment horizontal="center" vertical="center" textRotation="0" wrapText="true" shrinkToFit="false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0" numFmtId="165" fillId="2" borderId="1" applyFont="0" applyNumberFormat="1" applyFill="0" applyBorder="1" applyAlignment="1">
      <alignment horizontal="center" vertical="center" textRotation="0" wrapText="false" shrinkToFit="false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0" numFmtId="165" fillId="2" borderId="1" applyFont="0" applyNumberFormat="1" applyFill="0" applyBorder="1" applyAlignment="1">
      <alignment horizontal="center" vertical="center" textRotation="0" wrapText="false" shrinkToFit="false"/>
    </xf>
    <xf xfId="0" fontId="8" numFmtId="165" fillId="2" borderId="1" applyFont="1" applyNumberFormat="1" applyFill="0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center" vertical="center" textRotation="0" wrapText="false" shrinkToFit="false"/>
    </xf>
    <xf xfId="0" fontId="12" numFmtId="167" fillId="2" borderId="0" applyFont="1" applyNumberFormat="1" applyFill="0" applyBorder="0" applyAlignment="1">
      <alignment horizontal="center" vertical="center" textRotation="0" wrapText="false" shrinkToFit="false"/>
    </xf>
    <xf xfId="0" fontId="8" numFmtId="0" fillId="4" borderId="3" applyFont="1" applyNumberFormat="0" applyFill="1" applyBorder="1" applyAlignment="1">
      <alignment horizontal="center" vertical="center" textRotation="0" wrapText="true" shrinkToFit="false"/>
    </xf>
    <xf xfId="0" fontId="8" numFmtId="0" fillId="2" borderId="1" applyFont="1" applyNumberFormat="0" applyFill="0" applyBorder="1" applyAlignment="1">
      <alignment horizontal="left" vertical="center" textRotation="0" wrapText="false" shrinkToFit="false" indent="3"/>
    </xf>
    <xf xfId="0" fontId="8" numFmtId="0" fillId="2" borderId="0" applyFont="1" applyNumberFormat="0" applyFill="0" applyBorder="0" applyAlignment="1">
      <alignment horizontal="left" vertical="center" textRotation="0" wrapText="false" shrinkToFit="false" indent="3"/>
    </xf>
    <xf xfId="0" fontId="8" numFmtId="165" fillId="4" borderId="1" applyFont="1" applyNumberFormat="1" applyFill="1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0">
      <alignment horizontal="general" vertical="bottom" textRotation="0" wrapText="false" shrinkToFit="false"/>
    </xf>
    <xf xfId="0" fontId="8" numFmtId="0" fillId="4" borderId="1" applyFont="1" applyNumberFormat="0" applyFill="1" applyBorder="1" applyAlignment="1">
      <alignment horizontal="center" vertical="center" textRotation="0" wrapText="false" shrinkToFit="false"/>
    </xf>
    <xf xfId="0" fontId="8" numFmtId="165" fillId="4" borderId="1" applyFont="1" applyNumberFormat="1" applyFill="1" applyBorder="1" applyAlignment="1">
      <alignment horizontal="center" vertical="center" textRotation="0" wrapText="false" shrinkToFit="false"/>
    </xf>
    <xf xfId="0" fontId="11" numFmtId="3" fillId="2" borderId="0" applyFont="1" applyNumberFormat="1" applyFill="0" applyBorder="0" applyAlignment="1">
      <alignment horizontal="general" vertical="center" textRotation="0" wrapText="false" shrinkToFit="false"/>
    </xf>
    <xf xfId="0" fontId="5" numFmtId="9" fillId="2" borderId="0" applyFont="1" applyNumberFormat="1" applyFill="0" applyBorder="0" applyAlignment="1">
      <alignment horizontal="general" vertical="center" textRotation="0" wrapText="false" shrinkToFit="false"/>
    </xf>
    <xf xfId="0" fontId="10" numFmtId="0" fillId="2" borderId="0" applyFont="1" applyNumberFormat="0" applyFill="0" applyBorder="0" applyAlignment="0">
      <alignment horizontal="general" vertical="bottom" textRotation="0" wrapText="false" shrinkToFit="false"/>
    </xf>
    <xf xfId="0" fontId="12" numFmtId="167" fillId="2" borderId="4" applyFont="1" applyNumberFormat="1" applyFill="0" applyBorder="1" applyAlignment="1">
      <alignment horizontal="left" vertical="center" textRotation="0" wrapText="false" shrinkToFit="false"/>
    </xf>
    <xf xfId="0" fontId="12" numFmtId="167" fillId="2" borderId="0" applyFont="1" applyNumberFormat="1" applyFill="0" applyBorder="0" applyAlignment="1">
      <alignment horizontal="left" vertical="center" textRotation="0" wrapText="false" shrinkToFit="false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>
      <alignment horizontal="general" vertical="center" textRotation="0" wrapText="false" shrinkToFit="false"/>
    </xf>
    <xf xfId="0" fontId="10" numFmtId="0" fillId="2" borderId="0" applyFont="1" applyNumberFormat="0" applyFill="0" applyBorder="0" applyAlignment="1">
      <alignment horizontal="general" vertical="center" textRotation="0" wrapText="false" shrinkToFit="false"/>
    </xf>
    <xf xfId="0" fontId="12" numFmtId="167" fillId="2" borderId="4" applyFont="1" applyNumberFormat="1" applyFill="0" applyBorder="1" applyAlignment="1">
      <alignment horizontal="general" vertical="center" textRotation="0" wrapText="fals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9" fillId="10" borderId="1" applyFont="1" applyNumberFormat="1" applyFill="1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true" shrinkToFit="false"/>
    </xf>
    <xf xfId="0" fontId="2" numFmtId="0" fillId="10" borderId="1" applyFont="1" applyNumberFormat="0" applyFill="1" applyBorder="1" applyAlignment="1">
      <alignment horizontal="center" vertical="center" textRotation="0" wrapText="false" shrinkToFit="false"/>
    </xf>
    <xf xfId="0" fontId="2" numFmtId="4" fillId="10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9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4" borderId="1" applyFont="1" applyNumberFormat="1" applyFill="1" applyBorder="1" applyAlignment="1">
      <alignment horizontal="center" vertical="center" textRotation="0" wrapText="false" shrinkToFit="false"/>
    </xf>
    <xf xfId="0" fontId="2" numFmtId="165" fillId="10" borderId="1" applyFont="1" applyNumberFormat="1" applyFill="1" applyBorder="1" applyAlignment="1">
      <alignment horizontal="center" vertical="center" textRotation="0" wrapText="false" shrinkToFit="false"/>
    </xf>
    <xf xfId="0" fontId="1" numFmtId="9" fillId="4" borderId="1" applyFont="1" applyNumberFormat="1" applyFill="1" applyBorder="1" applyAlignment="1">
      <alignment horizontal="center" vertical="center" textRotation="0" wrapText="false" shrinkToFit="false"/>
    </xf>
    <xf xfId="0" fontId="2" numFmtId="0" fillId="9" borderId="1" applyFont="1" applyNumberFormat="0" applyFill="1" applyBorder="1" applyAlignment="1">
      <alignment horizontal="center" vertical="center" textRotation="0" wrapText="false" shrinkToFit="false"/>
    </xf>
    <xf xfId="0" fontId="2" numFmtId="165" fillId="9" borderId="1" applyFont="1" applyNumberFormat="1" applyFill="1" applyBorder="1" applyAlignment="1">
      <alignment horizontal="center" vertical="center" textRotation="0" wrapText="false" shrinkToFit="false"/>
    </xf>
    <xf xfId="0" fontId="2" numFmtId="9" fillId="9" borderId="1" applyFont="1" applyNumberFormat="1" applyFill="1" applyBorder="1" applyAlignment="1">
      <alignment horizontal="center" vertical="center" textRotation="0" wrapText="false" shrinkToFit="false"/>
    </xf>
    <xf xfId="0" fontId="13" numFmtId="0" fillId="2" borderId="0" applyFont="1" applyNumberFormat="0" applyFill="0" applyBorder="0" applyAlignment="1">
      <alignment horizontal="center" vertical="center" textRotation="0" wrapText="true" shrinkToFit="false"/>
    </xf>
    <xf xfId="0" fontId="6" numFmtId="165" fillId="4" borderId="1" applyFont="1" applyNumberFormat="1" applyFill="1" applyBorder="1" applyAlignment="1">
      <alignment horizontal="center" vertical="center" textRotation="0" wrapText="false" shrinkToFit="false"/>
    </xf>
    <xf xfId="0" fontId="12" numFmtId="165" fillId="2" borderId="4" applyFont="1" applyNumberFormat="1" applyFill="0" applyBorder="1" applyAlignment="1">
      <alignment horizontal="general" vertical="center" textRotation="0" wrapText="false" shrinkToFit="false"/>
    </xf>
    <xf xfId="0" fontId="12" numFmtId="168" fillId="2" borderId="4" applyFont="1" applyNumberFormat="1" applyFill="0" applyBorder="1" applyAlignment="1">
      <alignment horizontal="general" vertical="center" textRotation="0" wrapText="false" shrinkToFit="false"/>
    </xf>
    <xf xfId="0" fontId="6" numFmtId="168" fillId="4" borderId="1" applyFont="1" applyNumberFormat="1" applyFill="1" applyBorder="1" applyAlignment="1">
      <alignment horizontal="center" vertical="center" textRotation="0" wrapText="true" shrinkToFit="false"/>
    </xf>
    <xf xfId="0" fontId="6" numFmtId="168" fillId="4" borderId="1" applyFont="1" applyNumberFormat="1" applyFill="1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6" numFmtId="165" fillId="4" borderId="1" applyFont="1" applyNumberFormat="1" applyFill="1" applyBorder="1" applyAlignment="1">
      <alignment horizontal="center" vertical="center" textRotation="0" wrapText="true" shrinkToFit="false"/>
    </xf>
    <xf xfId="0" fontId="6" numFmtId="168" fillId="8" borderId="1" applyFont="1" applyNumberFormat="1" applyFill="1" applyBorder="1" applyAlignment="1">
      <alignment horizontal="general" vertical="center" textRotation="0" wrapText="false" shrinkToFit="false"/>
    </xf>
    <xf xfId="0" fontId="6" numFmtId="165" fillId="8" borderId="1" applyFont="1" applyNumberFormat="1" applyFill="1" applyBorder="1" applyAlignment="1">
      <alignment horizontal="general" vertical="center" textRotation="0" wrapText="false" shrinkToFit="false"/>
    </xf>
    <xf xfId="0" fontId="6" numFmtId="168" fillId="9" borderId="1" applyFont="1" applyNumberFormat="1" applyFill="1" applyBorder="1" applyAlignment="1">
      <alignment horizontal="general" vertical="center" textRotation="0" wrapText="false" shrinkToFit="false"/>
    </xf>
    <xf xfId="0" fontId="6" numFmtId="165" fillId="9" borderId="1" applyFont="1" applyNumberFormat="1" applyFill="1" applyBorder="1" applyAlignment="1">
      <alignment horizontal="general" vertical="center" textRotation="0" wrapText="false" shrinkToFit="false"/>
    </xf>
    <xf xfId="0" fontId="6" numFmtId="168" fillId="9" borderId="3" applyFont="1" applyNumberFormat="1" applyFill="1" applyBorder="1" applyAlignment="1">
      <alignment horizontal="center" vertical="center" textRotation="0" wrapText="false" shrinkToFit="false"/>
    </xf>
    <xf xfId="0" fontId="6" numFmtId="165" fillId="9" borderId="1" applyFont="1" applyNumberFormat="1" applyFill="1" applyBorder="1" applyAlignment="1">
      <alignment horizontal="center" vertical="center" textRotation="0" wrapText="false" shrinkToFit="false"/>
    </xf>
    <xf xfId="0" fontId="6" numFmtId="168" fillId="9" borderId="1" applyFont="1" applyNumberFormat="1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left" vertical="center" textRotation="0" wrapText="false" shrinkToFit="false" indent="2"/>
    </xf>
    <xf xfId="0" fontId="1" numFmtId="0" fillId="2" borderId="1" applyFont="1" applyNumberFormat="0" applyFill="0" applyBorder="1" applyAlignment="1">
      <alignment horizontal="left" vertical="center" textRotation="0" wrapText="false" shrinkToFit="false" indent="2"/>
    </xf>
    <xf xfId="0" fontId="2" numFmtId="0" fillId="4" borderId="1" applyFont="1" applyNumberFormat="0" applyFill="1" applyBorder="1" applyAlignment="1">
      <alignment horizontal="center" vertical="center" textRotation="0" wrapText="false" shrinkToFit="false"/>
    </xf>
    <xf xfId="0" fontId="2" numFmtId="165" fillId="4" borderId="1" applyFont="1" applyNumberFormat="1" applyFill="1" applyBorder="1" applyAlignment="1">
      <alignment horizontal="center" vertical="center" textRotation="0" wrapText="false" shrinkToFit="false"/>
    </xf>
    <xf xfId="0" fontId="2" numFmtId="4" fillId="4" borderId="1" applyFont="1" applyNumberFormat="1" applyFill="1" applyBorder="1" applyAlignment="1">
      <alignment horizontal="right" vertical="center" textRotation="0" wrapText="false" shrinkToFit="false"/>
    </xf>
    <xf xfId="0" fontId="2" numFmtId="9" fillId="4" borderId="1" applyFont="1" applyNumberFormat="1" applyFill="1" applyBorder="1" applyAlignment="1">
      <alignment horizontal="center" vertical="center" textRotation="0" wrapText="true" shrinkToFit="false"/>
    </xf>
    <xf xfId="0" fontId="2" numFmtId="0" fillId="9" borderId="1" applyFont="1" applyNumberFormat="0" applyFill="1" applyBorder="1" applyAlignment="1">
      <alignment horizontal="center" vertical="center" textRotation="0" wrapText="true" shrinkToFit="false"/>
    </xf>
    <xf xfId="0" fontId="8" numFmtId="0" fillId="9" borderId="2" applyFont="1" applyNumberFormat="0" applyFill="1" applyBorder="1" applyAlignment="1">
      <alignment horizontal="general" vertical="center" textRotation="0" wrapText="false" shrinkToFit="false"/>
    </xf>
    <xf xfId="0" fontId="8" numFmtId="0" fillId="9" borderId="5" applyFont="1" applyNumberFormat="0" applyFill="1" applyBorder="1" applyAlignment="1">
      <alignment horizontal="general" vertical="center" textRotation="0" wrapText="false" shrinkToFit="false"/>
    </xf>
    <xf xfId="0" fontId="8" numFmtId="0" fillId="9" borderId="3" applyFont="1" applyNumberFormat="0" applyFill="1" applyBorder="1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left" vertical="center" textRotation="0" wrapText="false" shrinkToFit="false" indent="2"/>
    </xf>
    <xf xfId="0" fontId="5" numFmtId="168" fillId="2" borderId="0" applyFont="1" applyNumberFormat="1" applyFill="0" applyBorder="0" applyAlignment="1">
      <alignment horizontal="general" vertical="center" textRotation="0" wrapText="false" shrinkToFit="false"/>
    </xf>
    <xf xfId="0" fontId="10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9" fillId="2" borderId="0" applyFont="0" applyNumberFormat="1" applyFill="0" applyBorder="0" applyAlignment="1">
      <alignment horizontal="general" vertical="center" textRotation="0" wrapText="false" shrinkToFit="false"/>
    </xf>
    <xf xfId="0" fontId="8" numFmtId="0" fillId="2" borderId="0" applyFont="1" applyNumberFormat="0" applyFill="0" applyBorder="0" applyAlignment="1">
      <alignment horizontal="center" vertical="center" textRotation="0" wrapText="true" shrinkToFit="false"/>
    </xf>
    <xf xfId="0" fontId="10" numFmtId="0" fillId="2" borderId="0" applyFont="1" applyNumberFormat="0" applyFill="0" applyBorder="0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1">
      <alignment horizontal="center" vertical="top" textRotation="0" wrapText="false" shrinkToFit="false"/>
    </xf>
    <xf xfId="0" fontId="0" numFmtId="0" fillId="2" borderId="0" applyFont="0" applyNumberFormat="0" applyFill="0" applyBorder="0" applyAlignment="1">
      <alignment horizontal="left" vertical="top" textRotation="0" wrapText="false" shrinkToFit="false"/>
    </xf>
    <xf xfId="0" fontId="0" numFmtId="0" fillId="2" borderId="0" applyFont="0" applyNumberFormat="0" applyFill="0" applyBorder="0" applyAlignment="1">
      <alignment horizontal="left" vertical="top" textRotation="0" wrapText="true" shrinkToFit="false"/>
    </xf>
    <xf xfId="0" fontId="0" numFmtId="165" fillId="2" borderId="0" applyFont="0" applyNumberFormat="1" applyFill="0" applyBorder="0" applyAlignment="1">
      <alignment horizontal="right" vertical="top" textRotation="0" wrapText="false" shrinkToFit="false"/>
    </xf>
    <xf xfId="0" fontId="0" numFmtId="165" fillId="2" borderId="0" applyFont="0" applyNumberFormat="1" applyFill="0" applyBorder="0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1">
      <alignment horizontal="general" vertical="top" textRotation="0" wrapText="true" shrinkToFit="false"/>
    </xf>
    <xf xfId="0" fontId="0" numFmtId="168" fillId="2" borderId="0" applyFont="0" applyNumberFormat="1" applyFill="0" applyBorder="0" applyAlignment="1">
      <alignment horizontal="general" vertical="top" textRotation="0" wrapText="false" shrinkToFit="false"/>
    </xf>
    <xf xfId="0" fontId="14" numFmtId="0" fillId="2" borderId="4" applyFont="1" applyNumberFormat="0" applyFill="0" applyBorder="1" applyAlignment="1">
      <alignment horizontal="center" vertical="center" textRotation="0" wrapText="true" shrinkToFit="false"/>
    </xf>
    <xf xfId="0" fontId="14" numFmtId="0" fillId="2" borderId="4" applyFont="1" applyNumberFormat="0" applyFill="0" applyBorder="1" applyAlignment="1">
      <alignment horizontal="center" vertical="center" textRotation="0" wrapText="true" shrinkToFit="false"/>
    </xf>
    <xf xfId="0" fontId="14" numFmtId="165" fillId="2" borderId="4" applyFont="1" applyNumberFormat="1" applyFill="0" applyBorder="1" applyAlignment="1">
      <alignment horizontal="center" vertical="center" textRotation="0" wrapText="true" shrinkToFit="false"/>
    </xf>
    <xf xfId="0" fontId="15" numFmtId="168" fillId="2" borderId="4" applyFont="1" applyNumberFormat="1" applyFill="0" applyBorder="1" applyAlignment="1">
      <alignment horizontal="center" vertical="center" textRotation="0" wrapText="true" shrinkToFit="false"/>
    </xf>
    <xf xfId="0" fontId="0" numFmtId="168" fillId="2" borderId="0" applyFont="0" applyNumberFormat="1" applyFill="0" applyBorder="0" applyAlignment="1">
      <alignment horizontal="center" vertical="top" textRotation="0" wrapText="false" shrinkToFit="false"/>
    </xf>
    <xf xfId="0" fontId="4" numFmtId="165" fillId="3" borderId="0" applyFont="1" applyNumberFormat="1" applyFill="1" applyBorder="0" applyAlignment="1">
      <alignment horizontal="general" vertical="center" textRotation="0" wrapText="false" shrinkToFit="false"/>
    </xf>
    <xf xfId="0" fontId="1" numFmtId="165" fillId="2" borderId="0" applyFont="1" applyNumberFormat="1" applyFill="0" applyBorder="0" applyAlignment="1">
      <alignment horizontal="general" vertical="center" textRotation="0" wrapText="false" shrinkToFit="false"/>
    </xf>
    <xf xfId="0" fontId="12" numFmtId="165" fillId="2" borderId="0" applyFont="1" applyNumberFormat="1" applyFill="0" applyBorder="0" applyAlignment="1">
      <alignment horizontal="general" vertical="center" textRotation="0" wrapText="false" shrinkToFit="false"/>
    </xf>
    <xf xfId="0" fontId="12" numFmtId="165" fillId="2" borderId="4" applyFont="1" applyNumberFormat="1" applyFill="0" applyBorder="1" applyAlignment="1">
      <alignment horizontal="left" vertical="center" textRotation="0" wrapText="false" shrinkToFit="false"/>
    </xf>
    <xf xfId="0" fontId="6" numFmtId="165" fillId="2" borderId="1" applyFont="1" applyNumberFormat="1" applyFill="0" applyBorder="1" applyAlignment="1">
      <alignment horizontal="center" vertical="center" textRotation="0" wrapText="true" shrinkToFit="false"/>
    </xf>
    <xf xfId="0" fontId="6" numFmtId="165" fillId="8" borderId="1" applyFont="1" applyNumberFormat="1" applyFill="1" applyBorder="1" applyAlignment="1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general" vertical="center" textRotation="0" wrapText="false" shrinkToFit="false"/>
    </xf>
    <xf xfId="0" fontId="5" numFmtId="165" fillId="2" borderId="0" applyFont="1" applyNumberFormat="1" applyFill="0" applyBorder="0" applyAlignment="1">
      <alignment horizontal="general" vertical="center" textRotation="0" wrapText="false" shrinkToFit="false"/>
    </xf>
    <xf xfId="0" fontId="6" numFmtId="165" fillId="6" borderId="1" applyFont="1" applyNumberFormat="1" applyFill="1" applyBorder="1" applyAlignment="1">
      <alignment horizontal="center" vertical="center" textRotation="0" wrapText="true" shrinkToFit="false"/>
    </xf>
    <xf xfId="0" fontId="6" numFmtId="165" fillId="3" borderId="1" applyFont="1" applyNumberFormat="1" applyFill="1" applyBorder="1" applyAlignment="1">
      <alignment horizontal="general" vertical="center" textRotation="0" wrapText="false" shrinkToFit="false"/>
    </xf>
    <xf xfId="0" fontId="3" numFmtId="165" fillId="3" borderId="0" applyFont="1" applyNumberFormat="1" applyFill="1" applyBorder="0" applyAlignment="1">
      <alignment horizontal="general" vertical="center" textRotation="0" wrapText="true" shrinkToFit="false"/>
    </xf>
    <xf xfId="0" fontId="3" numFmtId="165" fillId="2" borderId="0" applyFont="1" applyNumberFormat="1" applyFill="0" applyBorder="0" applyAlignment="1">
      <alignment horizontal="general" vertical="center" textRotation="0" wrapText="true" shrinkToFit="false"/>
    </xf>
    <xf xfId="0" fontId="6" numFmtId="165" fillId="4" borderId="1" applyFont="1" applyNumberFormat="1" applyFill="1" applyBorder="1" applyAlignment="1">
      <alignment horizontal="center" vertical="center" textRotation="0" wrapText="true" shrinkToFit="false"/>
    </xf>
    <xf xfId="0" fontId="6" numFmtId="165" fillId="4" borderId="1" applyFont="1" applyNumberFormat="1" applyFill="1" applyBorder="1" applyAlignment="1">
      <alignment horizontal="general" vertical="center" textRotation="0" wrapText="false" shrinkToFit="false"/>
    </xf>
    <xf xfId="0" fontId="6" numFmtId="165" fillId="5" borderId="1" applyFont="1" applyNumberFormat="1" applyFill="1" applyBorder="1" applyAlignment="1">
      <alignment horizontal="center" vertical="center" textRotation="0" wrapText="true" shrinkToFit="false"/>
    </xf>
    <xf xfId="0" fontId="3" numFmtId="165" fillId="2" borderId="0" applyFont="1" applyNumberFormat="1" applyFill="0" applyBorder="0" applyAlignment="1">
      <alignment horizontal="center" vertical="center" textRotation="0" wrapText="true" shrinkToFit="false"/>
    </xf>
    <xf xfId="0" fontId="3" numFmtId="165" fillId="2" borderId="4" applyFont="1" applyNumberFormat="1" applyFill="0" applyBorder="1" applyAlignment="1">
      <alignment horizontal="center" vertical="center" textRotation="0" wrapText="true" shrinkToFit="false"/>
    </xf>
    <xf xfId="0" fontId="8" numFmtId="167" fillId="2" borderId="4" applyFont="1" applyNumberFormat="1" applyFill="0" applyBorder="1" applyAlignment="1">
      <alignment horizontal="left" vertical="center" textRotation="0" wrapText="false" shrinkToFit="false"/>
    </xf>
    <xf xfId="0" fontId="12" numFmtId="0" fillId="11" borderId="6" applyFont="1" applyNumberFormat="0" applyFill="1" applyBorder="1" applyAlignment="1">
      <alignment horizontal="center" vertical="center" textRotation="0" wrapText="false" shrinkToFit="false"/>
    </xf>
    <xf xfId="0" fontId="12" numFmtId="0" fillId="11" borderId="7" applyFont="1" applyNumberFormat="0" applyFill="1" applyBorder="1" applyAlignment="1">
      <alignment horizontal="center" vertical="center" textRotation="0" wrapText="false" shrinkToFit="false"/>
    </xf>
    <xf xfId="0" fontId="12" numFmtId="0" fillId="11" borderId="8" applyFont="1" applyNumberFormat="0" applyFill="1" applyBorder="1" applyAlignment="1">
      <alignment horizontal="center" vertical="center" textRotation="0" wrapText="false" shrinkToFit="false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8" numFmtId="0" fillId="9" borderId="1" applyFont="1" applyNumberFormat="0" applyFill="1" applyBorder="1" applyAlignment="1">
      <alignment horizontal="center" vertical="center" textRotation="0" wrapText="false" shrinkToFit="false"/>
    </xf>
    <xf xfId="0" fontId="9" numFmtId="167" fillId="2" borderId="0" applyFont="1" applyNumberFormat="1" applyFill="0" applyBorder="0" applyAlignment="1">
      <alignment horizontal="left" vertical="center" textRotation="0" wrapText="false" shrinkToFit="false"/>
    </xf>
    <xf xfId="0" fontId="8" numFmtId="0" fillId="9" borderId="2" applyFont="1" applyNumberFormat="0" applyFill="1" applyBorder="1" applyAlignment="1">
      <alignment horizontal="center" vertical="center" textRotation="0" wrapText="false" shrinkToFit="false"/>
    </xf>
    <xf xfId="0" fontId="8" numFmtId="0" fillId="9" borderId="5" applyFont="1" applyNumberFormat="0" applyFill="1" applyBorder="1" applyAlignment="1">
      <alignment horizontal="center" vertical="center" textRotation="0" wrapText="false" shrinkToFit="false"/>
    </xf>
    <xf xfId="0" fontId="8" numFmtId="0" fillId="9" borderId="3" applyFont="1" applyNumberFormat="0" applyFill="1" applyBorder="1" applyAlignment="1">
      <alignment horizontal="center" vertical="center" textRotation="0" wrapText="false" shrinkToFit="false"/>
    </xf>
    <xf xfId="0" fontId="8" numFmtId="167" fillId="2" borderId="0" applyFont="1" applyNumberFormat="1" applyFill="0" applyBorder="0" applyAlignment="1">
      <alignment horizontal="left" vertical="center" textRotation="0" wrapText="false" shrinkToFit="false"/>
    </xf>
    <xf xfId="0" fontId="8" numFmtId="0" fillId="9" borderId="9" applyFont="1" applyNumberFormat="0" applyFill="1" applyBorder="1" applyAlignment="1">
      <alignment horizontal="center" vertical="center" textRotation="0" wrapText="true" shrinkToFit="false"/>
    </xf>
    <xf xfId="0" fontId="8" numFmtId="0" fillId="9" borderId="10" applyFont="1" applyNumberFormat="0" applyFill="1" applyBorder="1" applyAlignment="1">
      <alignment horizontal="center" vertical="center" textRotation="0" wrapText="true" shrinkToFit="false"/>
    </xf>
    <xf xfId="0" fontId="8" numFmtId="0" fillId="4" borderId="2" applyFont="1" applyNumberFormat="0" applyFill="1" applyBorder="1" applyAlignment="1">
      <alignment horizontal="center" vertical="center" textRotation="0" wrapText="true" shrinkToFit="false"/>
    </xf>
    <xf xfId="0" fontId="8" numFmtId="0" fillId="4" borderId="3" applyFont="1" applyNumberFormat="0" applyFill="1" applyBorder="1" applyAlignment="1">
      <alignment horizontal="center" vertical="center" textRotation="0" wrapText="true" shrinkToFit="false"/>
    </xf>
    <xf xfId="0" fontId="8" numFmtId="0" fillId="9" borderId="11" applyFont="1" applyNumberFormat="0" applyFill="1" applyBorder="1" applyAlignment="1">
      <alignment horizontal="center" vertical="center" textRotation="0" wrapText="true" shrinkToFit="false"/>
    </xf>
    <xf xfId="0" fontId="8" numFmtId="0" fillId="9" borderId="9" applyFont="1" applyNumberFormat="0" applyFill="1" applyBorder="1" applyAlignment="1">
      <alignment horizontal="center" vertical="center" textRotation="0" wrapText="false" shrinkToFit="false"/>
    </xf>
    <xf xfId="0" fontId="8" numFmtId="0" fillId="9" borderId="11" applyFont="1" applyNumberFormat="0" applyFill="1" applyBorder="1" applyAlignment="1">
      <alignment horizontal="center" vertical="center" textRotation="0" wrapText="false" shrinkToFit="false"/>
    </xf>
    <xf xfId="0" fontId="8" numFmtId="0" fillId="9" borderId="10" applyFont="1" applyNumberFormat="0" applyFill="1" applyBorder="1" applyAlignment="1">
      <alignment horizontal="center" vertical="center" textRotation="0" wrapText="false" shrinkToFit="false"/>
    </xf>
    <xf xfId="0" fontId="2" numFmtId="0" fillId="9" borderId="2" applyFont="1" applyNumberFormat="0" applyFill="1" applyBorder="1" applyAlignment="1">
      <alignment horizontal="center" vertical="center" textRotation="0" wrapText="false" shrinkToFit="false"/>
    </xf>
    <xf xfId="0" fontId="2" numFmtId="0" fillId="9" borderId="3" applyFont="1" applyNumberFormat="0" applyFill="1" applyBorder="1" applyAlignment="1">
      <alignment horizontal="center" vertical="center" textRotation="0" wrapText="false" shrinkToFit="false"/>
    </xf>
    <xf xfId="0" fontId="2" numFmtId="0" fillId="4" borderId="2" applyFont="1" applyNumberFormat="0" applyFill="1" applyBorder="1" applyAlignment="1">
      <alignment horizontal="center" vertical="center" textRotation="0" wrapText="true" shrinkToFit="false"/>
    </xf>
    <xf xfId="0" fontId="2" numFmtId="0" fillId="4" borderId="3" applyFont="1" applyNumberFormat="0" applyFill="1" applyBorder="1" applyAlignment="1">
      <alignment horizontal="center" vertical="center" textRotation="0" wrapText="true" shrinkToFit="false"/>
    </xf>
    <xf xfId="0" fontId="2" numFmtId="0" fillId="10" borderId="2" applyFont="1" applyNumberFormat="0" applyFill="1" applyBorder="1" applyAlignment="1">
      <alignment horizontal="left" vertical="center" textRotation="0" wrapText="false" shrinkToFit="false"/>
    </xf>
    <xf xfId="0" fontId="2" numFmtId="0" fillId="10" borderId="3" applyFont="1" applyNumberFormat="0" applyFill="1" applyBorder="1" applyAlignment="1">
      <alignment horizontal="left" vertical="center" textRotation="0" wrapText="false" shrinkToFit="false"/>
    </xf>
    <xf xfId="0" fontId="1" numFmtId="0" fillId="4" borderId="2" applyFont="1" applyNumberFormat="0" applyFill="1" applyBorder="1" applyAlignment="1">
      <alignment horizontal="center" vertical="center" textRotation="0" wrapText="false" shrinkToFit="false"/>
    </xf>
    <xf xfId="0" fontId="1" numFmtId="0" fillId="4" borderId="3" applyFont="1" applyNumberFormat="0" applyFill="1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left" vertical="center" textRotation="0" wrapText="false" shrinkToFit="false" indent="2"/>
    </xf>
    <xf xfId="0" fontId="1" numFmtId="0" fillId="2" borderId="3" applyFont="1" applyNumberFormat="0" applyFill="0" applyBorder="1" applyAlignment="1">
      <alignment horizontal="left" vertical="center" textRotation="0" wrapText="false" shrinkToFit="false" indent="2"/>
    </xf>
    <xf xfId="0" fontId="2" numFmtId="0" fillId="4" borderId="2" applyFont="1" applyNumberFormat="0" applyFill="1" applyBorder="1" applyAlignment="1">
      <alignment horizontal="center" vertical="center" textRotation="0" wrapText="false" shrinkToFit="false"/>
    </xf>
    <xf xfId="0" fontId="2" numFmtId="0" fillId="4" borderId="3" applyFont="1" applyNumberFormat="0" applyFill="1" applyBorder="1" applyAlignment="1">
      <alignment horizontal="center" vertical="center" textRotation="0" wrapText="false" shrinkToFit="false"/>
    </xf>
    <xf xfId="0" fontId="2" numFmtId="0" fillId="9" borderId="2" applyFont="1" applyNumberFormat="0" applyFill="1" applyBorder="1" applyAlignment="1">
      <alignment horizontal="center" vertical="center" textRotation="0" wrapText="true" shrinkToFit="false"/>
    </xf>
    <xf xfId="0" fontId="2" numFmtId="0" fillId="9" borderId="3" applyFont="1" applyNumberFormat="0" applyFill="1" applyBorder="1" applyAlignment="1">
      <alignment horizontal="center" vertical="center" textRotation="0" wrapText="true" shrinkToFit="false"/>
    </xf>
    <xf xfId="0" fontId="2" numFmtId="0" fillId="8" borderId="2" applyFont="1" applyNumberFormat="0" applyFill="1" applyBorder="1" applyAlignment="1">
      <alignment horizontal="left" vertical="center" textRotation="0" wrapText="false" shrinkToFit="false"/>
    </xf>
    <xf xfId="0" fontId="2" numFmtId="0" fillId="8" borderId="3" applyFont="1" applyNumberFormat="0" applyFill="1" applyBorder="1" applyAlignment="1">
      <alignment horizontal="left" vertical="center" textRotation="0" wrapText="false" shrinkToFit="false"/>
    </xf>
    <xf xfId="0" fontId="2" numFmtId="0" fillId="8" borderId="1" applyFont="1" applyNumberFormat="0" applyFill="1" applyBorder="1" applyAlignment="1">
      <alignment horizontal="left" vertical="center" textRotation="0" wrapText="false" shrinkToFit="false"/>
    </xf>
    <xf xfId="0" fontId="6" numFmtId="0" fillId="9" borderId="5" applyFont="1" applyNumberFormat="0" applyFill="1" applyBorder="1" applyAlignment="1">
      <alignment horizontal="center" vertical="center" textRotation="0" wrapText="false" shrinkToFit="false"/>
    </xf>
    <xf xfId="0" fontId="6" numFmtId="0" fillId="9" borderId="3" applyFont="1" applyNumberFormat="0" applyFill="1" applyBorder="1" applyAlignment="1">
      <alignment horizontal="center" vertical="center" textRotation="0" wrapText="false" shrinkToFit="false"/>
    </xf>
    <xf xfId="0" fontId="6" numFmtId="0" fillId="9" borderId="2" applyFont="1" applyNumberFormat="0" applyFill="1" applyBorder="1" applyAlignment="1">
      <alignment horizontal="center" vertical="center" textRotation="0" wrapText="false" shrinkToFit="false"/>
    </xf>
    <xf xfId="0" fontId="6" numFmtId="0" fillId="4" borderId="1" applyFont="1" applyNumberFormat="0" applyFill="1" applyBorder="1" applyAlignment="1">
      <alignment horizontal="center" vertical="center" textRotation="0" wrapText="true" shrinkToFit="false"/>
    </xf>
    <xf xfId="0" fontId="6" numFmtId="168" fillId="9" borderId="1" applyFont="1" applyNumberFormat="1" applyFill="1" applyBorder="1" applyAlignment="1">
      <alignment horizontal="center" vertical="center" textRotation="0" wrapText="true" shrinkToFit="false"/>
    </xf>
    <xf xfId="0" fontId="6" numFmtId="165" fillId="9" borderId="1" applyFont="1" applyNumberFormat="1" applyFill="1" applyBorder="1" applyAlignment="1">
      <alignment horizontal="center" vertical="center" textRotation="0" wrapText="true" shrinkToFit="false"/>
    </xf>
    <xf xfId="0" fontId="6" numFmtId="168" fillId="4" borderId="1" applyFont="1" applyNumberFormat="1" applyFill="1" applyBorder="1" applyAlignment="1">
      <alignment horizontal="center" vertical="center" textRotation="0" wrapText="true" shrinkToFit="false"/>
    </xf>
    <xf xfId="0" fontId="6" numFmtId="165" fillId="4" borderId="1" applyFont="1" applyNumberFormat="1" applyFill="1" applyBorder="1" applyAlignment="1">
      <alignment horizontal="center" vertical="center" textRotation="0" wrapText="true" shrinkToFit="false"/>
    </xf>
    <xf xfId="0" fontId="6" numFmtId="0" fillId="4" borderId="9" applyFont="1" applyNumberFormat="0" applyFill="1" applyBorder="1" applyAlignment="1">
      <alignment horizontal="center" vertical="center" textRotation="0" wrapText="true" shrinkToFit="false"/>
    </xf>
    <xf xfId="0" fontId="6" numFmtId="0" fillId="4" borderId="11" applyFont="1" applyNumberFormat="0" applyFill="1" applyBorder="1" applyAlignment="1">
      <alignment horizontal="center" vertical="center" textRotation="0" wrapText="true" shrinkToFit="false"/>
    </xf>
    <xf xfId="0" fontId="6" numFmtId="0" fillId="4" borderId="10" applyFont="1" applyNumberFormat="0" applyFill="1" applyBorder="1" applyAlignment="1">
      <alignment horizontal="center" vertical="center" textRotation="0" wrapText="true" shrinkToFit="false"/>
    </xf>
    <xf xfId="0" fontId="6" numFmtId="0" fillId="9" borderId="2" applyFont="1" applyNumberFormat="0" applyFill="1" applyBorder="1" applyAlignment="1">
      <alignment horizontal="center" vertical="center" textRotation="0" wrapText="true" shrinkToFit="false"/>
    </xf>
    <xf xfId="0" fontId="6" numFmtId="0" fillId="9" borderId="5" applyFont="1" applyNumberFormat="0" applyFill="1" applyBorder="1" applyAlignment="1">
      <alignment horizontal="center" vertical="center" textRotation="0" wrapText="true" shrinkToFit="false"/>
    </xf>
    <xf xfId="0" fontId="6" numFmtId="0" fillId="9" borderId="3" applyFont="1" applyNumberFormat="0" applyFill="1" applyBorder="1" applyAlignment="1">
      <alignment horizontal="center" vertical="center" textRotation="0" wrapText="true" shrinkToFit="false"/>
    </xf>
    <xf xfId="0" fontId="12" numFmtId="167" fillId="2" borderId="0" applyFont="1" applyNumberFormat="1" applyFill="0" applyBorder="0" applyAlignment="1">
      <alignment horizontal="center" vertical="center" textRotation="0" wrapText="false" shrinkToFit="false"/>
    </xf>
    <xf xfId="0" fontId="8" numFmtId="0" fillId="4" borderId="2" applyFont="1" applyNumberFormat="0" applyFill="1" applyBorder="1" applyAlignment="1">
      <alignment horizontal="center" vertical="center" textRotation="0" wrapText="false" shrinkToFit="false"/>
    </xf>
    <xf xfId="0" fontId="8" numFmtId="0" fillId="4" borderId="5" applyFont="1" applyNumberFormat="0" applyFill="1" applyBorder="1" applyAlignment="1">
      <alignment horizontal="center" vertical="center" textRotation="0" wrapText="false" shrinkToFit="false"/>
    </xf>
    <xf xfId="0" fontId="8" numFmtId="0" fillId="4" borderId="3" applyFont="1" applyNumberFormat="0" applyFill="1" applyBorder="1" applyAlignment="1">
      <alignment horizontal="center" vertical="center" textRotation="0" wrapText="false" shrinkToFit="false"/>
    </xf>
    <xf xfId="0" fontId="12" numFmtId="167" fillId="2" borderId="0" applyFont="1" applyNumberFormat="1" applyFill="0" applyBorder="0" applyAlignment="1">
      <alignment horizontal="left" vertical="center" textRotation="0" wrapText="false" shrinkToFit="false"/>
    </xf>
    <xf xfId="0" fontId="6" numFmtId="0" fillId="4" borderId="5" applyFont="1" applyNumberFormat="0" applyFill="1" applyBorder="1" applyAlignment="1">
      <alignment horizontal="center" vertical="center" textRotation="0" wrapText="true" shrinkToFit="false"/>
    </xf>
    <xf xfId="0" fontId="6" numFmtId="0" fillId="4" borderId="3" applyFont="1" applyNumberFormat="0" applyFill="1" applyBorder="1" applyAlignment="1">
      <alignment horizontal="center" vertical="center" textRotation="0" wrapText="true" shrinkToFit="false"/>
    </xf>
    <xf xfId="0" fontId="6" numFmtId="0" fillId="4" borderId="2" applyFont="1" applyNumberFormat="0" applyFill="1" applyBorder="1" applyAlignment="1">
      <alignment horizontal="center" vertical="center" textRotation="0" wrapText="true" shrinkToFit="false"/>
    </xf>
    <xf xfId="0" fontId="6" numFmtId="0" fillId="2" borderId="12" applyFont="1" applyNumberFormat="0" applyFill="0" applyBorder="1" applyAlignment="1">
      <alignment horizontal="center" vertical="center" textRotation="0" wrapText="true" shrinkToFit="false"/>
    </xf>
    <xf xfId="0" fontId="6" numFmtId="0" fillId="2" borderId="10" applyFont="1" applyNumberFormat="0" applyFill="0" applyBorder="1" applyAlignment="1">
      <alignment horizontal="center" vertical="center" textRotation="0" wrapText="true" shrinkToFit="false"/>
    </xf>
    <xf xfId="0" fontId="6" numFmtId="0" fillId="6" borderId="10" applyFont="1" applyNumberFormat="0" applyFill="1" applyBorder="1" applyAlignment="1">
      <alignment horizontal="center" vertical="center" textRotation="0" wrapText="true" shrinkToFit="false"/>
    </xf>
    <xf xfId="0" fontId="6" numFmtId="0" fillId="5" borderId="1" applyFont="1" applyNumberFormat="0" applyFill="1" applyBorder="1" applyAlignment="1">
      <alignment horizontal="center" vertical="center" textRotation="0" wrapText="true" shrinkToFit="false"/>
    </xf>
    <xf xfId="0" fontId="9" numFmtId="167" fillId="2" borderId="4" applyFont="1" applyNumberFormat="1" applyFill="0" applyBorder="1" applyAlignment="1">
      <alignment horizontal="left" vertical="center" textRotation="0" wrapText="false" shrinkToFit="false"/>
    </xf>
    <xf xfId="0" fontId="6" numFmtId="0" fillId="5" borderId="9" applyFont="1" applyNumberFormat="0" applyFill="1" applyBorder="1" applyAlignment="1">
      <alignment horizontal="center" vertical="center" textRotation="0" wrapText="true" shrinkToFit="false"/>
    </xf>
    <xf xfId="0" fontId="6" numFmtId="0" fillId="5" borderId="11" applyFont="1" applyNumberFormat="0" applyFill="1" applyBorder="1" applyAlignment="1">
      <alignment horizontal="center" vertical="center" textRotation="0" wrapText="true" shrinkToFit="false"/>
    </xf>
    <xf xfId="0" fontId="6" numFmtId="0" fillId="5" borderId="10" applyFont="1" applyNumberFormat="0" applyFill="1" applyBorder="1" applyAlignment="1">
      <alignment horizontal="center" vertical="center" textRotation="0" wrapText="true" shrinkToFit="false"/>
    </xf>
    <xf xfId="0" fontId="3" numFmtId="0" fillId="3" borderId="13" applyFont="1" applyNumberFormat="0" applyFill="1" applyBorder="1" applyAlignment="1">
      <alignment horizontal="center" vertical="center" textRotation="0" wrapText="true" shrinkToFit="false"/>
    </xf>
    <xf xfId="0" fontId="3" numFmtId="0" fillId="3" borderId="14" applyFont="1" applyNumberFormat="0" applyFill="1" applyBorder="1" applyAlignment="1">
      <alignment horizontal="center" vertical="center" textRotation="0" wrapText="true" shrinkToFit="false"/>
    </xf>
    <xf xfId="0" fontId="6" numFmtId="0" fillId="6" borderId="12" applyFont="1" applyNumberFormat="0" applyFill="1" applyBorder="1" applyAlignment="1">
      <alignment horizontal="center" vertical="center" textRotation="0" wrapText="true" shrinkToFit="false"/>
    </xf>
    <xf xfId="0" fontId="6" numFmtId="0" fillId="5" borderId="5" applyFont="1" applyNumberFormat="0" applyFill="1" applyBorder="1" applyAlignment="1">
      <alignment horizontal="center" vertical="center" textRotation="0" wrapText="true" shrinkToFit="false"/>
    </xf>
    <xf xfId="0" fontId="6" numFmtId="0" fillId="5" borderId="3" applyFont="1" applyNumberFormat="0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74"/>
  <sheetViews>
    <sheetView tabSelected="0" workbookViewId="0" showGridLines="true" showRowColHeaders="1">
      <selection activeCell="B42" sqref="B42"/>
    </sheetView>
  </sheetViews>
  <sheetFormatPr defaultRowHeight="14.4" defaultColWidth="8.83203125" outlineLevelRow="0" outlineLevelCol="0"/>
  <cols>
    <col min="2" max="2" width="18.6640625" customWidth="true" style="0"/>
    <col min="3" max="3" width="2.83203125" customWidth="true" style="0"/>
    <col min="4" max="4" width="8.6640625" customWidth="true" style="0"/>
    <col min="5" max="5" width="2.83203125" customWidth="true" style="0"/>
    <col min="6" max="6" width="12.5" customWidth="true" style="0"/>
    <col min="7" max="7" width="2.5" customWidth="true" style="0"/>
    <col min="8" max="8" width="17.6640625" customWidth="true" style="0"/>
    <col min="9" max="9" width="2.6640625" customWidth="true" style="0"/>
    <col min="10" max="10" width="27.33203125" customWidth="true" style="0"/>
  </cols>
  <sheetData>
    <row r="2" spans="1:10" customHeight="1" ht="16">
      <c r="B2" s="184" t="s">
        <v>0</v>
      </c>
      <c r="D2" t="s">
        <v>1</v>
      </c>
      <c r="F2" t="s">
        <v>2</v>
      </c>
      <c r="H2" t="s">
        <v>2</v>
      </c>
      <c r="J2" t="s">
        <v>2</v>
      </c>
    </row>
    <row r="3" spans="1:10" customHeight="1" ht="16">
      <c r="B3" s="184" t="s">
        <v>3</v>
      </c>
      <c r="D3" t="s">
        <v>4</v>
      </c>
      <c r="F3" t="s">
        <v>5</v>
      </c>
      <c r="H3" t="s">
        <v>6</v>
      </c>
      <c r="J3" t="s">
        <v>7</v>
      </c>
    </row>
    <row r="4" spans="1:10" customHeight="1" ht="16">
      <c r="B4" s="184" t="s">
        <v>8</v>
      </c>
      <c r="D4" t="s">
        <v>9</v>
      </c>
      <c r="F4" t="s">
        <v>10</v>
      </c>
      <c r="H4" t="s">
        <v>11</v>
      </c>
      <c r="J4" t="s">
        <v>12</v>
      </c>
    </row>
    <row r="5" spans="1:10" customHeight="1" ht="16">
      <c r="B5" s="184" t="s">
        <v>13</v>
      </c>
      <c r="D5" t="s">
        <v>14</v>
      </c>
      <c r="F5" t="s">
        <v>15</v>
      </c>
      <c r="J5" t="s">
        <v>16</v>
      </c>
    </row>
    <row r="6" spans="1:10" customHeight="1" ht="16">
      <c r="B6" s="184" t="s">
        <v>17</v>
      </c>
      <c r="D6" t="s">
        <v>18</v>
      </c>
      <c r="F6" t="s">
        <v>19</v>
      </c>
      <c r="J6" t="s">
        <v>20</v>
      </c>
    </row>
    <row r="7" spans="1:10" customHeight="1" ht="16">
      <c r="B7" s="184" t="s">
        <v>21</v>
      </c>
      <c r="D7" t="s">
        <v>22</v>
      </c>
    </row>
    <row r="8" spans="1:10" customHeight="1" ht="16">
      <c r="B8" s="184" t="s">
        <v>23</v>
      </c>
      <c r="D8" t="s">
        <v>24</v>
      </c>
    </row>
    <row r="9" spans="1:10" customHeight="1" ht="16">
      <c r="B9" s="184" t="s">
        <v>25</v>
      </c>
      <c r="D9" t="s">
        <v>26</v>
      </c>
    </row>
    <row r="10" spans="1:10" customHeight="1" ht="16">
      <c r="B10" s="184" t="s">
        <v>27</v>
      </c>
      <c r="D10" t="s">
        <v>28</v>
      </c>
    </row>
    <row r="11" spans="1:10" customHeight="1" ht="16">
      <c r="B11" s="184" t="s">
        <v>29</v>
      </c>
      <c r="D11" t="s">
        <v>30</v>
      </c>
    </row>
    <row r="12" spans="1:10" customHeight="1" ht="16">
      <c r="B12" s="184" t="s">
        <v>31</v>
      </c>
      <c r="D12" t="s">
        <v>32</v>
      </c>
    </row>
    <row r="13" spans="1:10" customHeight="1" ht="16">
      <c r="B13" s="184" t="s">
        <v>33</v>
      </c>
      <c r="D13" t="s">
        <v>34</v>
      </c>
    </row>
    <row r="14" spans="1:10" customHeight="1" ht="16">
      <c r="B14" s="184" t="s">
        <v>35</v>
      </c>
      <c r="D14" t="s">
        <v>36</v>
      </c>
    </row>
    <row r="15" spans="1:10" customHeight="1" ht="16">
      <c r="B15" s="184" t="s">
        <v>37</v>
      </c>
      <c r="D15" t="s">
        <v>38</v>
      </c>
    </row>
    <row r="16" spans="1:10" customHeight="1" ht="16">
      <c r="B16" s="184" t="s">
        <v>39</v>
      </c>
      <c r="D16" t="s">
        <v>40</v>
      </c>
    </row>
    <row r="17" spans="1:10" customHeight="1" ht="16">
      <c r="B17" s="184" t="s">
        <v>41</v>
      </c>
      <c r="D17" t="s">
        <v>42</v>
      </c>
    </row>
    <row r="18" spans="1:10" customHeight="1" ht="16">
      <c r="B18" s="184" t="s">
        <v>43</v>
      </c>
    </row>
    <row r="19" spans="1:10" customHeight="1" ht="16">
      <c r="B19" s="184" t="s">
        <v>44</v>
      </c>
    </row>
    <row r="20" spans="1:10" customHeight="1" ht="16">
      <c r="B20" s="184" t="s">
        <v>45</v>
      </c>
    </row>
    <row r="21" spans="1:10" customHeight="1" ht="16">
      <c r="B21" s="184" t="s">
        <v>46</v>
      </c>
    </row>
    <row r="22" spans="1:10" customHeight="1" ht="16">
      <c r="B22" s="184" t="s">
        <v>47</v>
      </c>
    </row>
    <row r="23" spans="1:10" customHeight="1" ht="16">
      <c r="B23" s="184" t="s">
        <v>48</v>
      </c>
    </row>
    <row r="24" spans="1:10" customHeight="1" ht="16">
      <c r="B24" s="184" t="s">
        <v>49</v>
      </c>
    </row>
    <row r="25" spans="1:10" customHeight="1" ht="16">
      <c r="B25" s="184" t="s">
        <v>50</v>
      </c>
    </row>
    <row r="26" spans="1:10" customHeight="1" ht="16">
      <c r="B26" s="184" t="s">
        <v>51</v>
      </c>
    </row>
    <row r="27" spans="1:10" customHeight="1" ht="16">
      <c r="B27" s="184" t="s">
        <v>52</v>
      </c>
    </row>
    <row r="28" spans="1:10" customHeight="1" ht="16">
      <c r="B28" s="184" t="s">
        <v>53</v>
      </c>
    </row>
    <row r="29" spans="1:10" customHeight="1" ht="16">
      <c r="B29" s="184" t="s">
        <v>54</v>
      </c>
    </row>
    <row r="30" spans="1:10" customHeight="1" ht="16">
      <c r="B30" s="184" t="s">
        <v>55</v>
      </c>
    </row>
    <row r="31" spans="1:10" customHeight="1" ht="16">
      <c r="B31" s="184" t="s">
        <v>56</v>
      </c>
    </row>
    <row r="32" spans="1:10" customHeight="1" ht="16">
      <c r="B32" s="184" t="s">
        <v>57</v>
      </c>
    </row>
    <row r="33" spans="1:10" customHeight="1" ht="16">
      <c r="B33" s="184" t="s">
        <v>58</v>
      </c>
    </row>
    <row r="34" spans="1:10" customHeight="1" ht="16">
      <c r="B34" s="184" t="s">
        <v>59</v>
      </c>
    </row>
    <row r="35" spans="1:10" customHeight="1" ht="16">
      <c r="B35" s="184" t="s">
        <v>60</v>
      </c>
    </row>
    <row r="36" spans="1:10" customHeight="1" ht="16">
      <c r="B36" s="184" t="s">
        <v>61</v>
      </c>
    </row>
    <row r="37" spans="1:10" customHeight="1" ht="16">
      <c r="B37" s="184" t="s">
        <v>62</v>
      </c>
    </row>
    <row r="38" spans="1:10" customHeight="1" ht="16">
      <c r="B38" s="184" t="s">
        <v>63</v>
      </c>
    </row>
    <row r="39" spans="1:10" customHeight="1" ht="16">
      <c r="B39" s="184" t="s">
        <v>64</v>
      </c>
    </row>
    <row r="40" spans="1:10" customHeight="1" ht="16">
      <c r="B40" s="184" t="s">
        <v>65</v>
      </c>
    </row>
    <row r="41" spans="1:10" customHeight="1" ht="16">
      <c r="B41" s="242" t="s">
        <v>66</v>
      </c>
    </row>
    <row r="42" spans="1:10" customHeight="1" ht="16">
      <c r="B42" s="184" t="s">
        <v>67</v>
      </c>
    </row>
    <row r="43" spans="1:10" customHeight="1" ht="16">
      <c r="B43" s="184" t="s">
        <v>68</v>
      </c>
    </row>
    <row r="44" spans="1:10" customHeight="1" ht="16">
      <c r="B44" s="184" t="s">
        <v>69</v>
      </c>
    </row>
    <row r="45" spans="1:10" customHeight="1" ht="16">
      <c r="B45" s="184" t="s">
        <v>70</v>
      </c>
    </row>
    <row r="46" spans="1:10" customHeight="1" ht="16">
      <c r="B46" s="184" t="s">
        <v>71</v>
      </c>
    </row>
    <row r="47" spans="1:10" customHeight="1" ht="16">
      <c r="B47" s="184" t="s">
        <v>72</v>
      </c>
    </row>
    <row r="48" spans="1:10" customHeight="1" ht="16">
      <c r="B48" s="242" t="s">
        <v>73</v>
      </c>
    </row>
    <row r="49" spans="1:10" customHeight="1" ht="16">
      <c r="B49" s="184" t="s">
        <v>74</v>
      </c>
    </row>
    <row r="50" spans="1:10" customHeight="1" ht="16">
      <c r="B50" s="184" t="s">
        <v>75</v>
      </c>
    </row>
    <row r="51" spans="1:10" customHeight="1" ht="16">
      <c r="B51" s="184" t="s">
        <v>76</v>
      </c>
    </row>
    <row r="52" spans="1:10" customHeight="1" ht="16">
      <c r="B52" s="184" t="s">
        <v>77</v>
      </c>
    </row>
    <row r="53" spans="1:10" customHeight="1" ht="16">
      <c r="B53" s="184" t="s">
        <v>78</v>
      </c>
    </row>
    <row r="54" spans="1:10" customHeight="1" ht="16">
      <c r="B54" s="184" t="s">
        <v>79</v>
      </c>
    </row>
    <row r="55" spans="1:10" customHeight="1" ht="16">
      <c r="B55" s="184" t="s">
        <v>80</v>
      </c>
    </row>
    <row r="56" spans="1:10" customHeight="1" ht="16">
      <c r="B56" s="184" t="s">
        <v>81</v>
      </c>
    </row>
    <row r="57" spans="1:10" customHeight="1" ht="16">
      <c r="B57" s="184" t="s">
        <v>82</v>
      </c>
    </row>
    <row r="58" spans="1:10" customHeight="1" ht="16">
      <c r="B58" s="184" t="s">
        <v>83</v>
      </c>
    </row>
    <row r="59" spans="1:10" customHeight="1" ht="16">
      <c r="B59" s="184" t="s">
        <v>84</v>
      </c>
    </row>
    <row r="60" spans="1:10" customHeight="1" ht="16">
      <c r="B60" s="184" t="s">
        <v>85</v>
      </c>
    </row>
    <row r="61" spans="1:10" customHeight="1" ht="16">
      <c r="B61" s="184" t="s">
        <v>86</v>
      </c>
    </row>
    <row r="62" spans="1:10" customHeight="1" ht="16">
      <c r="B62" s="184" t="s">
        <v>87</v>
      </c>
    </row>
    <row r="63" spans="1:10" customHeight="1" ht="16">
      <c r="B63" s="184" t="s">
        <v>88</v>
      </c>
    </row>
    <row r="64" spans="1:10" customHeight="1" ht="16">
      <c r="B64" s="184" t="s">
        <v>89</v>
      </c>
    </row>
    <row r="65" spans="1:10" customHeight="1" ht="16">
      <c r="B65" s="184" t="s">
        <v>90</v>
      </c>
    </row>
    <row r="66" spans="1:10" customHeight="1" ht="16">
      <c r="B66" s="184" t="s">
        <v>91</v>
      </c>
    </row>
    <row r="67" spans="1:10" customHeight="1" ht="16">
      <c r="B67" s="184" t="s">
        <v>92</v>
      </c>
    </row>
    <row r="68" spans="1:10" customHeight="1" ht="16">
      <c r="B68" s="184" t="s">
        <v>93</v>
      </c>
    </row>
    <row r="69" spans="1:10" customHeight="1" ht="16">
      <c r="B69" s="184" t="s">
        <v>94</v>
      </c>
    </row>
    <row r="70" spans="1:10" customHeight="1" ht="16">
      <c r="B70" s="184" t="s">
        <v>95</v>
      </c>
    </row>
    <row r="71" spans="1:10" customHeight="1" ht="16">
      <c r="B71" s="242" t="s">
        <v>96</v>
      </c>
    </row>
    <row r="72" spans="1:10" customHeight="1" ht="16">
      <c r="B72" s="184" t="s">
        <v>97</v>
      </c>
    </row>
    <row r="73" spans="1:10" customHeight="1" ht="16">
      <c r="B73" s="184" t="s">
        <v>98</v>
      </c>
    </row>
    <row r="74" spans="1:10" customHeight="1" ht="16">
      <c r="B74" s="184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783"/>
  <sheetViews>
    <sheetView tabSelected="0" workbookViewId="0" showGridLines="false" showRowColHeaders="1">
      <selection activeCell="N1" sqref="N1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9" customWidth="true" style="82"/>
    <col min="4" max="4" width="11.1640625" customWidth="true" style="82"/>
    <col min="5" max="5" width="10.1640625" customWidth="true" style="82"/>
    <col min="6" max="6" width="10.1640625" customWidth="true" style="82"/>
    <col min="7" max="7" width="11.5" customWidth="true" style="82"/>
    <col min="8" max="8" width="11.5" customWidth="true" style="82"/>
    <col min="9" max="9" width="10.83203125" customWidth="true" style="82"/>
    <col min="10" max="10" width="10.83203125" customWidth="true" style="82"/>
    <col min="11" max="11" width="11.33203125" customWidth="true" style="82"/>
    <col min="12" max="12" width="11.33203125" customWidth="true" style="82"/>
    <col min="13" max="13" width="14.83203125" customWidth="true" style="82"/>
    <col min="14" max="14" width="14.83203125" customWidth="true" style="82"/>
    <col min="15" max="15" width="3.1640625" customWidth="true" style="83"/>
    <col min="16" max="16" width="8.83203125" style="82"/>
  </cols>
  <sheetData>
    <row r="1" spans="1:20" customHeight="1" ht="16">
      <c r="A1" s="188" t="s">
        <v>1993</v>
      </c>
    </row>
    <row r="2" spans="1:20" customHeight="1" ht="16">
      <c r="A2" s="188" t="s">
        <v>2021</v>
      </c>
    </row>
    <row r="3" spans="1:20">
      <c r="A3" s="287" t="str">
        <f>+StatusPGundertakeSourceProv!A3</f>
        <v>0</v>
      </c>
      <c r="B3" s="287"/>
      <c r="C3" s="287"/>
    </row>
    <row r="5" spans="1:20" customHeight="1" ht="15">
      <c r="A5" s="293" t="s">
        <v>2004</v>
      </c>
      <c r="B5" s="288" t="s">
        <v>1997</v>
      </c>
      <c r="C5" s="288" t="s">
        <v>2018</v>
      </c>
      <c r="D5" s="288" t="s">
        <v>2019</v>
      </c>
      <c r="E5" s="284" t="s">
        <v>2005</v>
      </c>
      <c r="F5" s="285"/>
      <c r="G5" s="285"/>
      <c r="H5" s="285"/>
      <c r="I5" s="285"/>
      <c r="J5" s="285"/>
      <c r="K5" s="285"/>
      <c r="L5" s="285"/>
      <c r="M5" s="285"/>
      <c r="N5" s="286"/>
    </row>
    <row r="6" spans="1:20" customHeight="1" ht="19">
      <c r="A6" s="294"/>
      <c r="B6" s="292"/>
      <c r="C6" s="292"/>
      <c r="D6" s="292"/>
      <c r="E6" s="290" t="s">
        <v>5</v>
      </c>
      <c r="F6" s="291"/>
      <c r="G6" s="290" t="s">
        <v>10</v>
      </c>
      <c r="H6" s="291"/>
      <c r="I6" s="290" t="s">
        <v>15</v>
      </c>
      <c r="J6" s="291"/>
      <c r="K6" s="290" t="s">
        <v>19</v>
      </c>
      <c r="L6" s="291"/>
      <c r="M6" s="288" t="s">
        <v>2022</v>
      </c>
      <c r="N6" s="288" t="s">
        <v>2011</v>
      </c>
    </row>
    <row r="7" spans="1:20" customHeight="1" ht="49">
      <c r="A7" s="295"/>
      <c r="B7" s="289"/>
      <c r="C7" s="289"/>
      <c r="D7" s="289"/>
      <c r="E7" s="175" t="s">
        <v>2023</v>
      </c>
      <c r="F7" s="145" t="s">
        <v>2024</v>
      </c>
      <c r="G7" s="175" t="s">
        <v>2023</v>
      </c>
      <c r="H7" s="145" t="s">
        <v>2024</v>
      </c>
      <c r="I7" s="175" t="s">
        <v>2023</v>
      </c>
      <c r="J7" s="145" t="s">
        <v>2024</v>
      </c>
      <c r="K7" s="175" t="s">
        <v>2023</v>
      </c>
      <c r="L7" s="145" t="s">
        <v>2024</v>
      </c>
      <c r="M7" s="289"/>
      <c r="N7" s="289"/>
    </row>
    <row r="8" spans="1:20" customHeight="1" ht="18">
      <c r="A8" s="85" t="s">
        <v>6</v>
      </c>
      <c r="B8" s="86" t="str">
        <f>+B9+B14+B31</f>
        <v>0</v>
      </c>
      <c r="C8" s="118" t="str">
        <f>+C9+C14+C31</f>
        <v>0</v>
      </c>
      <c r="D8" s="118" t="str">
        <f>+D9+D14+D31</f>
        <v>0</v>
      </c>
      <c r="E8" s="167" t="str">
        <f>+E9+E14+E31</f>
        <v>0</v>
      </c>
      <c r="F8" s="167" t="str">
        <f>+F9+F14+F31</f>
        <v>0</v>
      </c>
      <c r="G8" s="167" t="str">
        <f>+G9+G14+G31</f>
        <v>0</v>
      </c>
      <c r="H8" s="167" t="str">
        <f>+H9+H14+H31</f>
        <v>0</v>
      </c>
      <c r="I8" s="167" t="str">
        <f>+I9+I14+I31</f>
        <v>0</v>
      </c>
      <c r="J8" s="167" t="str">
        <f>+J9+J14+J31</f>
        <v>0</v>
      </c>
      <c r="K8" s="167" t="str">
        <f>+K9+K14+K31</f>
        <v>0</v>
      </c>
      <c r="L8" s="167" t="str">
        <f>+L9+L14+L31</f>
        <v>0</v>
      </c>
      <c r="M8" s="167" t="str">
        <f>+M9+M14+M31</f>
        <v>0</v>
      </c>
      <c r="N8" s="167" t="str">
        <f>+N9+N14+N31</f>
        <v>0</v>
      </c>
      <c r="Q8" s="88"/>
      <c r="R8" s="88"/>
    </row>
    <row r="9" spans="1:20" customHeight="1" ht="14.25">
      <c r="A9" s="165" t="s">
        <v>136</v>
      </c>
      <c r="B9" s="145" t="str">
        <f>SUM(B10:B13)</f>
        <v>0</v>
      </c>
      <c r="C9" s="166" t="str">
        <f>SUM(C10:C13)</f>
        <v>0</v>
      </c>
      <c r="D9" s="166" t="str">
        <f>SUM(D10:D13)</f>
        <v>0</v>
      </c>
      <c r="E9" s="168" t="str">
        <f>SUM(E10:E13)</f>
        <v>0</v>
      </c>
      <c r="F9" s="168" t="str">
        <f>SUM(F10:F13)</f>
        <v>0</v>
      </c>
      <c r="G9" s="168" t="str">
        <f>SUM(G10:G13)</f>
        <v>0</v>
      </c>
      <c r="H9" s="168" t="str">
        <f>SUM(H10:H13)</f>
        <v>0</v>
      </c>
      <c r="I9" s="168" t="str">
        <f>SUM(I10:I13)</f>
        <v>0</v>
      </c>
      <c r="J9" s="168" t="str">
        <f>SUM(J10:J13)</f>
        <v>0</v>
      </c>
      <c r="K9" s="168" t="str">
        <f>SUM(K10:K13)</f>
        <v>0</v>
      </c>
      <c r="L9" s="168" t="str">
        <f>SUM(L10:L13)</f>
        <v>0</v>
      </c>
      <c r="M9" s="168" t="str">
        <f>SUM(M10:M13)</f>
        <v>0</v>
      </c>
      <c r="N9" s="168" t="str">
        <f>SUM(N10:N13)</f>
        <v>0</v>
      </c>
    </row>
    <row r="10" spans="1:20" customHeight="1" ht="14.25">
      <c r="A10" s="162" t="s">
        <v>7</v>
      </c>
      <c r="B10" s="93" t="str">
        <f>COUNTIFS('SP List (I-REAP)'!$I:$I,StatusPGundertakeCluster!$A10,'SP List (I-REAP)'!$Q:$Q,StatusPGundertakeCluster!$A$9)</f>
        <v>0</v>
      </c>
      <c r="C10" s="125" t="str">
        <f>SUMIFS('SP List (I-REAP)'!$AA:$AA,'SP List (I-REAP)'!$I:$I,StatusPGundertakeCluster!$A10,'SP List (I-REAP)'!$Q:$Q,StatusPGundertakeCluster!$A$9)</f>
        <v>0</v>
      </c>
      <c r="D10" s="125" t="str">
        <f>SUMIFS('SP List (I-REAP)'!$AD:$AD,'SP List (I-REAP)'!$I:$I,StatusPGundertakeCluster!$A10,'SP List (I-REAP)'!$Q:$Q,StatusPGundertakeCluster!$A$9)</f>
        <v>0</v>
      </c>
      <c r="E10" s="169" t="str">
        <f>(SUMIFS('SP List (I-REAP)'!$K:$K,'SP List (I-REAP)'!$B:$B,StatusPGundertakeCluster!E$6,'SP List (I-REAP)'!$I:$I,StatusPGundertakeCluster!$A10,'SP List (I-REAP)'!$Q:$Q,StatusPGundertakeCluster!$A$9)/1000000)+(SUMIFS('SP List (I-REAP)'!$M:$M,'SP List (I-REAP)'!$B:$B,StatusPGundertakeCluster!E$6,'SP List (I-REAP)'!$I:$I,StatusPGundertakeCluster!$A10,'SP List (I-REAP)'!$Q:$Q,StatusPGundertakeCluster!$A$9)/1000000)</f>
        <v>0</v>
      </c>
      <c r="F10" s="169" t="str">
        <f>SUMIFS('SP List (I-REAP)'!$O:$O,'SP List (I-REAP)'!$B:$B,StatusPGundertakeCluster!E$6,'SP List (I-REAP)'!$I:$I,StatusPGundertakeCluster!$A10,'SP List (I-REAP)'!$Q:$Q,StatusPGundertakeCluster!$A$9)/1000000</f>
        <v>0</v>
      </c>
      <c r="G10" s="169" t="str">
        <f>(SUMIFS('SP List (I-REAP)'!$K:$K,'SP List (I-REAP)'!$B:$B,StatusPGundertakeCluster!G$6,'SP List (I-REAP)'!$I:$I,StatusPGundertakeCluster!$A10,'SP List (I-REAP)'!$Q:$Q,StatusPGundertakeCluster!$A$9)/1000000)+(SUMIFS('SP List (I-REAP)'!$M:$M,'SP List (I-REAP)'!$B:$B,StatusPGundertakeCluster!G$6,'SP List (I-REAP)'!$I:$I,StatusPGundertakeCluster!$A10,'SP List (I-REAP)'!$Q:$Q,StatusPGundertakeCluster!$A$9)/1000000)</f>
        <v>0</v>
      </c>
      <c r="H10" s="169" t="str">
        <f>SUMIFS('SP List (I-REAP)'!$O:$O,'SP List (I-REAP)'!$B:$B,StatusPGundertakeCluster!G$6,'SP List (I-REAP)'!$I:$I,StatusPGundertakeCluster!$A10,'SP List (I-REAP)'!$Q:$Q,StatusPGundertakeCluster!$A$9)/1000000</f>
        <v>0</v>
      </c>
      <c r="I10" s="169" t="str">
        <f>(SUMIFS('SP List (I-REAP)'!$K:$K,'SP List (I-REAP)'!$B:$B,StatusPGundertakeCluster!I$6,'SP List (I-REAP)'!$I:$I,StatusPGundertakeCluster!$A10,'SP List (I-REAP)'!$Q:$Q,StatusPGundertakeCluster!$A$9)/1000000)+(SUMIFS('SP List (I-REAP)'!$M:$M,'SP List (I-REAP)'!$B:$B,StatusPGundertakeCluster!I$6,'SP List (I-REAP)'!$I:$I,StatusPGundertakeCluster!$A10,'SP List (I-REAP)'!$Q:$Q,StatusPGundertakeCluster!$A$9)/1000000)</f>
        <v>0</v>
      </c>
      <c r="J10" s="169" t="str">
        <f>SUMIFS('SP List (I-REAP)'!$O:$O,'SP List (I-REAP)'!$B:$B,StatusPGundertakeCluster!I$6,'SP List (I-REAP)'!$I:$I,StatusPGundertakeCluster!$A10,'SP List (I-REAP)'!$Q:$Q,StatusPGundertakeCluster!$A$9)/1000000</f>
        <v>0</v>
      </c>
      <c r="K10" s="169" t="str">
        <f>(SUMIFS('SP List (I-REAP)'!$K:$K,'SP List (I-REAP)'!$B:$B,StatusPGundertakeCluster!K$6,'SP List (I-REAP)'!$I:$I,StatusPGundertakeCluster!$A10,'SP List (I-REAP)'!$Q:$Q,StatusPGundertakeCluster!$A$9)/1000000)+(SUMIFS('SP List (I-REAP)'!$M:$M,'SP List (I-REAP)'!$B:$B,StatusPGundertakeCluster!K$6,'SP List (I-REAP)'!$I:$I,StatusPGundertakeCluster!$A10,'SP List (I-REAP)'!$Q:$Q,StatusPGundertakeCluster!$A$9)/1000000)</f>
        <v>0</v>
      </c>
      <c r="L10" s="169" t="str">
        <f>SUMIFS('SP List (I-REAP)'!$O:$O,'SP List (I-REAP)'!$B:$B,StatusPGundertakeCluster!K$6,'SP List (I-REAP)'!$I:$I,StatusPGundertakeCluster!$A10,'SP List (I-REAP)'!$Q:$Q,StatusPGundertakeCluster!$A$9)/1000000</f>
        <v>0</v>
      </c>
      <c r="M10" s="94" t="str">
        <f>+E10+G10+I10+K10</f>
        <v>0</v>
      </c>
      <c r="N10" s="94" t="str">
        <f>+F10+H10+J10+L10</f>
        <v>0</v>
      </c>
    </row>
    <row r="11" spans="1:20" customHeight="1" ht="14.25">
      <c r="A11" s="162" t="s">
        <v>12</v>
      </c>
      <c r="B11" s="93" t="str">
        <f>COUNTIFS('SP List (I-REAP)'!$I:$I,StatusPGundertakeCluster!$A11,'SP List (I-REAP)'!$Q:$Q,StatusPGundertakeCluster!$A$9)</f>
        <v>0</v>
      </c>
      <c r="C11" s="125" t="str">
        <f>SUMIFS('SP List (I-REAP)'!$AA:$AA,'SP List (I-REAP)'!$I:$I,StatusPGundertakeCluster!$A11,'SP List (I-REAP)'!$Q:$Q,StatusPGundertakeCluster!$A$9)</f>
        <v>0</v>
      </c>
      <c r="D11" s="125" t="str">
        <f>SUMIFS('SP List (I-REAP)'!$AD:$AD,'SP List (I-REAP)'!$I:$I,StatusPGundertakeCluster!$A11,'SP List (I-REAP)'!$Q:$Q,StatusPGundertakeCluster!$A$9)</f>
        <v>0</v>
      </c>
      <c r="E11" s="169" t="str">
        <f>(SUMIFS('SP List (I-REAP)'!$K:$K,'SP List (I-REAP)'!$B:$B,StatusPGundertakeCluster!E$6,'SP List (I-REAP)'!$I:$I,StatusPGundertakeCluster!$A11,'SP List (I-REAP)'!$Q:$Q,StatusPGundertakeCluster!$A$9)/1000000)+(SUMIFS('SP List (I-REAP)'!$M:$M,'SP List (I-REAP)'!$B:$B,StatusPGundertakeCluster!E$6,'SP List (I-REAP)'!$I:$I,StatusPGundertakeCluster!$A11,'SP List (I-REAP)'!$Q:$Q,StatusPGundertakeCluster!$A$9)/1000000)</f>
        <v>0</v>
      </c>
      <c r="F11" s="169" t="str">
        <f>SUMIFS('SP List (I-REAP)'!$O:$O,'SP List (I-REAP)'!$B:$B,StatusPGundertakeCluster!E$6,'SP List (I-REAP)'!$I:$I,StatusPGundertakeCluster!$A11,'SP List (I-REAP)'!$Q:$Q,StatusPGundertakeCluster!$A$9)/1000000</f>
        <v>0</v>
      </c>
      <c r="G11" s="169" t="str">
        <f>(SUMIFS('SP List (I-REAP)'!$K:$K,'SP List (I-REAP)'!$B:$B,StatusPGundertakeCluster!G$6,'SP List (I-REAP)'!$I:$I,StatusPGundertakeCluster!$A11,'SP List (I-REAP)'!$Q:$Q,StatusPGundertakeCluster!$A$9)/1000000)+(SUMIFS('SP List (I-REAP)'!$M:$M,'SP List (I-REAP)'!$B:$B,StatusPGundertakeCluster!G$6,'SP List (I-REAP)'!$I:$I,StatusPGundertakeCluster!$A11,'SP List (I-REAP)'!$Q:$Q,StatusPGundertakeCluster!$A$9)/1000000)</f>
        <v>0</v>
      </c>
      <c r="H11" s="169" t="str">
        <f>SUMIFS('SP List (I-REAP)'!$O:$O,'SP List (I-REAP)'!$B:$B,StatusPGundertakeCluster!G$6,'SP List (I-REAP)'!$I:$I,StatusPGundertakeCluster!$A11,'SP List (I-REAP)'!$Q:$Q,StatusPGundertakeCluster!$A$9)/1000000</f>
        <v>0</v>
      </c>
      <c r="I11" s="169" t="str">
        <f>(SUMIFS('SP List (I-REAP)'!$K:$K,'SP List (I-REAP)'!$B:$B,StatusPGundertakeCluster!I$6,'SP List (I-REAP)'!$I:$I,StatusPGundertakeCluster!$A11,'SP List (I-REAP)'!$Q:$Q,StatusPGundertakeCluster!$A$9)/1000000)+(SUMIFS('SP List (I-REAP)'!$M:$M,'SP List (I-REAP)'!$B:$B,StatusPGundertakeCluster!I$6,'SP List (I-REAP)'!$I:$I,StatusPGundertakeCluster!$A11,'SP List (I-REAP)'!$Q:$Q,StatusPGundertakeCluster!$A$9)/1000000)</f>
        <v>0</v>
      </c>
      <c r="J11" s="169" t="str">
        <f>SUMIFS('SP List (I-REAP)'!$O:$O,'SP List (I-REAP)'!$B:$B,StatusPGundertakeCluster!I$6,'SP List (I-REAP)'!$I:$I,StatusPGundertakeCluster!$A11,'SP List (I-REAP)'!$Q:$Q,StatusPGundertakeCluster!$A$9)/1000000</f>
        <v>0</v>
      </c>
      <c r="K11" s="169" t="str">
        <f>(SUMIFS('SP List (I-REAP)'!$K:$K,'SP List (I-REAP)'!$B:$B,StatusPGundertakeCluster!K$6,'SP List (I-REAP)'!$I:$I,StatusPGundertakeCluster!$A11,'SP List (I-REAP)'!$Q:$Q,StatusPGundertakeCluster!$A$9)/1000000)+(SUMIFS('SP List (I-REAP)'!$M:$M,'SP List (I-REAP)'!$B:$B,StatusPGundertakeCluster!K$6,'SP List (I-REAP)'!$I:$I,StatusPGundertakeCluster!$A11,'SP List (I-REAP)'!$Q:$Q,StatusPGundertakeCluster!$A$9)/1000000)</f>
        <v>0</v>
      </c>
      <c r="L11" s="169" t="str">
        <f>SUMIFS('SP List (I-REAP)'!$O:$O,'SP List (I-REAP)'!$B:$B,StatusPGundertakeCluster!K$6,'SP List (I-REAP)'!$I:$I,StatusPGundertakeCluster!$A11,'SP List (I-REAP)'!$Q:$Q,StatusPGundertakeCluster!$A$9)/1000000</f>
        <v>0</v>
      </c>
      <c r="M11" s="94" t="str">
        <f>+E11+G11+I11+K11</f>
        <v>0</v>
      </c>
      <c r="N11" s="94" t="str">
        <f>+F11+H11+J11+L11</f>
        <v>0</v>
      </c>
    </row>
    <row r="12" spans="1:20" customHeight="1" ht="14.25">
      <c r="A12" s="162" t="s">
        <v>16</v>
      </c>
      <c r="B12" s="93" t="str">
        <f>COUNTIFS('SP List (I-REAP)'!$I:$I,StatusPGundertakeCluster!$A12,'SP List (I-REAP)'!$Q:$Q,StatusPGundertakeCluster!$A$9)</f>
        <v>0</v>
      </c>
      <c r="C12" s="125" t="str">
        <f>SUMIFS('SP List (I-REAP)'!$AA:$AA,'SP List (I-REAP)'!$I:$I,StatusPGundertakeCluster!$A12,'SP List (I-REAP)'!$Q:$Q,StatusPGundertakeCluster!$A$9)</f>
        <v>0</v>
      </c>
      <c r="D12" s="125" t="str">
        <f>SUMIFS('SP List (I-REAP)'!$AD:$AD,'SP List (I-REAP)'!$I:$I,StatusPGundertakeCluster!$A12,'SP List (I-REAP)'!$Q:$Q,StatusPGundertakeCluster!$A$9)</f>
        <v>0</v>
      </c>
      <c r="E12" s="169" t="str">
        <f>(SUMIFS('SP List (I-REAP)'!$K:$K,'SP List (I-REAP)'!$B:$B,StatusPGundertakeCluster!E$6,'SP List (I-REAP)'!$I:$I,StatusPGundertakeCluster!$A12,'SP List (I-REAP)'!$Q:$Q,StatusPGundertakeCluster!$A$9)/1000000)+(SUMIFS('SP List (I-REAP)'!$M:$M,'SP List (I-REAP)'!$B:$B,StatusPGundertakeCluster!E$6,'SP List (I-REAP)'!$I:$I,StatusPGundertakeCluster!$A12,'SP List (I-REAP)'!$Q:$Q,StatusPGundertakeCluster!$A$9)/1000000)</f>
        <v>0</v>
      </c>
      <c r="F12" s="169" t="str">
        <f>SUMIFS('SP List (I-REAP)'!$O:$O,'SP List (I-REAP)'!$B:$B,StatusPGundertakeCluster!E$6,'SP List (I-REAP)'!$I:$I,StatusPGundertakeCluster!$A12,'SP List (I-REAP)'!$Q:$Q,StatusPGundertakeCluster!$A$9)/1000000</f>
        <v>0</v>
      </c>
      <c r="G12" s="169" t="str">
        <f>(SUMIFS('SP List (I-REAP)'!$K:$K,'SP List (I-REAP)'!$B:$B,StatusPGundertakeCluster!G$6,'SP List (I-REAP)'!$I:$I,StatusPGundertakeCluster!$A12,'SP List (I-REAP)'!$Q:$Q,StatusPGundertakeCluster!$A$9)/1000000)+(SUMIFS('SP List (I-REAP)'!$M:$M,'SP List (I-REAP)'!$B:$B,StatusPGundertakeCluster!G$6,'SP List (I-REAP)'!$I:$I,StatusPGundertakeCluster!$A12,'SP List (I-REAP)'!$Q:$Q,StatusPGundertakeCluster!$A$9)/1000000)</f>
        <v>0</v>
      </c>
      <c r="H12" s="169" t="str">
        <f>SUMIFS('SP List (I-REAP)'!$O:$O,'SP List (I-REAP)'!$B:$B,StatusPGundertakeCluster!G$6,'SP List (I-REAP)'!$I:$I,StatusPGundertakeCluster!$A12,'SP List (I-REAP)'!$Q:$Q,StatusPGundertakeCluster!$A$9)/1000000</f>
        <v>0</v>
      </c>
      <c r="I12" s="169" t="str">
        <f>(SUMIFS('SP List (I-REAP)'!$K:$K,'SP List (I-REAP)'!$B:$B,StatusPGundertakeCluster!I$6,'SP List (I-REAP)'!$I:$I,StatusPGundertakeCluster!$A12,'SP List (I-REAP)'!$Q:$Q,StatusPGundertakeCluster!$A$9)/1000000)+(SUMIFS('SP List (I-REAP)'!$M:$M,'SP List (I-REAP)'!$B:$B,StatusPGundertakeCluster!I$6,'SP List (I-REAP)'!$I:$I,StatusPGundertakeCluster!$A12,'SP List (I-REAP)'!$Q:$Q,StatusPGundertakeCluster!$A$9)/1000000)</f>
        <v>0</v>
      </c>
      <c r="J12" s="169" t="str">
        <f>SUMIFS('SP List (I-REAP)'!$O:$O,'SP List (I-REAP)'!$B:$B,StatusPGundertakeCluster!I$6,'SP List (I-REAP)'!$I:$I,StatusPGundertakeCluster!$A12,'SP List (I-REAP)'!$Q:$Q,StatusPGundertakeCluster!$A$9)/1000000</f>
        <v>0</v>
      </c>
      <c r="K12" s="169" t="str">
        <f>(SUMIFS('SP List (I-REAP)'!$K:$K,'SP List (I-REAP)'!$B:$B,StatusPGundertakeCluster!K$6,'SP List (I-REAP)'!$I:$I,StatusPGundertakeCluster!$A12,'SP List (I-REAP)'!$Q:$Q,StatusPGundertakeCluster!$A$9)/1000000)+(SUMIFS('SP List (I-REAP)'!$M:$M,'SP List (I-REAP)'!$B:$B,StatusPGundertakeCluster!K$6,'SP List (I-REAP)'!$I:$I,StatusPGundertakeCluster!$A12,'SP List (I-REAP)'!$Q:$Q,StatusPGundertakeCluster!$A$9)/1000000)</f>
        <v>0</v>
      </c>
      <c r="L12" s="169" t="str">
        <f>SUMIFS('SP List (I-REAP)'!$O:$O,'SP List (I-REAP)'!$B:$B,StatusPGundertakeCluster!K$6,'SP List (I-REAP)'!$I:$I,StatusPGundertakeCluster!$A12,'SP List (I-REAP)'!$Q:$Q,StatusPGundertakeCluster!$A$9)/1000000</f>
        <v>0</v>
      </c>
      <c r="M12" s="94" t="str">
        <f>+E12+G12+I12+K12</f>
        <v>0</v>
      </c>
      <c r="N12" s="94" t="str">
        <f>+F12+H12+J12+L12</f>
        <v>0</v>
      </c>
    </row>
    <row r="13" spans="1:20" customHeight="1" ht="14.25">
      <c r="A13" s="162" t="s">
        <v>20</v>
      </c>
      <c r="B13" s="93" t="str">
        <f>COUNTIFS('SP List (I-REAP)'!$I:$I,StatusPGundertakeCluster!$A13,'SP List (I-REAP)'!$Q:$Q,StatusPGundertakeCluster!$A$9)</f>
        <v>0</v>
      </c>
      <c r="C13" s="125" t="str">
        <f>SUMIFS('SP List (I-REAP)'!$AA:$AA,'SP List (I-REAP)'!$I:$I,StatusPGundertakeCluster!$A13,'SP List (I-REAP)'!$Q:$Q,StatusPGundertakeCluster!$A$9)</f>
        <v>0</v>
      </c>
      <c r="D13" s="125" t="str">
        <f>SUMIFS('SP List (I-REAP)'!$AD:$AD,'SP List (I-REAP)'!$I:$I,StatusPGundertakeCluster!$A13,'SP List (I-REAP)'!$Q:$Q,StatusPGundertakeCluster!$A$9)</f>
        <v>0</v>
      </c>
      <c r="E13" s="169" t="str">
        <f>(SUMIFS('SP List (I-REAP)'!$K:$K,'SP List (I-REAP)'!$B:$B,StatusPGundertakeCluster!E$6,'SP List (I-REAP)'!$I:$I,StatusPGundertakeCluster!$A13,'SP List (I-REAP)'!$Q:$Q,StatusPGundertakeCluster!$A$9)/1000000)+(SUMIFS('SP List (I-REAP)'!$M:$M,'SP List (I-REAP)'!$B:$B,StatusPGundertakeCluster!E$6,'SP List (I-REAP)'!$I:$I,StatusPGundertakeCluster!$A13,'SP List (I-REAP)'!$Q:$Q,StatusPGundertakeCluster!$A$9)/1000000)</f>
        <v>0</v>
      </c>
      <c r="F13" s="169" t="str">
        <f>SUMIFS('SP List (I-REAP)'!$O:$O,'SP List (I-REAP)'!$B:$B,StatusPGundertakeCluster!E$6,'SP List (I-REAP)'!$I:$I,StatusPGundertakeCluster!$A13,'SP List (I-REAP)'!$Q:$Q,StatusPGundertakeCluster!$A$9)/1000000</f>
        <v>0</v>
      </c>
      <c r="G13" s="169" t="str">
        <f>(SUMIFS('SP List (I-REAP)'!$K:$K,'SP List (I-REAP)'!$B:$B,StatusPGundertakeCluster!G$6,'SP List (I-REAP)'!$I:$I,StatusPGundertakeCluster!$A13,'SP List (I-REAP)'!$Q:$Q,StatusPGundertakeCluster!$A$9)/1000000)+(SUMIFS('SP List (I-REAP)'!$M:$M,'SP List (I-REAP)'!$B:$B,StatusPGundertakeCluster!G$6,'SP List (I-REAP)'!$I:$I,StatusPGundertakeCluster!$A13,'SP List (I-REAP)'!$Q:$Q,StatusPGundertakeCluster!$A$9)/1000000)</f>
        <v>0</v>
      </c>
      <c r="H13" s="169" t="str">
        <f>SUMIFS('SP List (I-REAP)'!$O:$O,'SP List (I-REAP)'!$B:$B,StatusPGundertakeCluster!G$6,'SP List (I-REAP)'!$I:$I,StatusPGundertakeCluster!$A13,'SP List (I-REAP)'!$Q:$Q,StatusPGundertakeCluster!$A$9)/1000000</f>
        <v>0</v>
      </c>
      <c r="I13" s="169" t="str">
        <f>(SUMIFS('SP List (I-REAP)'!$K:$K,'SP List (I-REAP)'!$B:$B,StatusPGundertakeCluster!I$6,'SP List (I-REAP)'!$I:$I,StatusPGundertakeCluster!$A13,'SP List (I-REAP)'!$Q:$Q,StatusPGundertakeCluster!$A$9)/1000000)+(SUMIFS('SP List (I-REAP)'!$M:$M,'SP List (I-REAP)'!$B:$B,StatusPGundertakeCluster!I$6,'SP List (I-REAP)'!$I:$I,StatusPGundertakeCluster!$A13,'SP List (I-REAP)'!$Q:$Q,StatusPGundertakeCluster!$A$9)/1000000)</f>
        <v>0</v>
      </c>
      <c r="J13" s="169" t="str">
        <f>SUMIFS('SP List (I-REAP)'!$O:$O,'SP List (I-REAP)'!$B:$B,StatusPGundertakeCluster!I$6,'SP List (I-REAP)'!$I:$I,StatusPGundertakeCluster!$A13,'SP List (I-REAP)'!$Q:$Q,StatusPGundertakeCluster!$A$9)/1000000</f>
        <v>0</v>
      </c>
      <c r="K13" s="169" t="str">
        <f>(SUMIFS('SP List (I-REAP)'!$K:$K,'SP List (I-REAP)'!$B:$B,StatusPGundertakeCluster!K$6,'SP List (I-REAP)'!$I:$I,StatusPGundertakeCluster!$A13,'SP List (I-REAP)'!$Q:$Q,StatusPGundertakeCluster!$A$9)/1000000)+(SUMIFS('SP List (I-REAP)'!$M:$M,'SP List (I-REAP)'!$B:$B,StatusPGundertakeCluster!K$6,'SP List (I-REAP)'!$I:$I,StatusPGundertakeCluster!$A13,'SP List (I-REAP)'!$Q:$Q,StatusPGundertakeCluster!$A$9)/1000000)</f>
        <v>0</v>
      </c>
      <c r="L13" s="169" t="str">
        <f>SUMIFS('SP List (I-REAP)'!$O:$O,'SP List (I-REAP)'!$B:$B,StatusPGundertakeCluster!K$6,'SP List (I-REAP)'!$I:$I,StatusPGundertakeCluster!$A13,'SP List (I-REAP)'!$Q:$Q,StatusPGundertakeCluster!$A$9)/1000000</f>
        <v>0</v>
      </c>
      <c r="M13" s="94" t="str">
        <f>+E13+G13+I13+K13</f>
        <v>0</v>
      </c>
      <c r="N13" s="94" t="str">
        <f>+F13+H13+J13+L13</f>
        <v>0</v>
      </c>
      <c r="T13" s="48"/>
    </row>
    <row r="14" spans="1:20" customHeight="1" ht="14.25">
      <c r="A14" s="165" t="s">
        <v>2012</v>
      </c>
      <c r="B14" s="95" t="str">
        <f>+B15</f>
        <v>0</v>
      </c>
      <c r="C14" s="128" t="str">
        <f>+C15</f>
        <v>0</v>
      </c>
      <c r="D14" s="128" t="str">
        <f>+D15</f>
        <v>0</v>
      </c>
      <c r="E14" s="170" t="str">
        <f>+E15</f>
        <v>0</v>
      </c>
      <c r="F14" s="170" t="str">
        <f>+F15</f>
        <v>0</v>
      </c>
      <c r="G14" s="170" t="str">
        <f>+G15</f>
        <v>0</v>
      </c>
      <c r="H14" s="170" t="str">
        <f>+H15</f>
        <v>0</v>
      </c>
      <c r="I14" s="170" t="str">
        <f>+I15</f>
        <v>0</v>
      </c>
      <c r="J14" s="170" t="str">
        <f>+J15</f>
        <v>0</v>
      </c>
      <c r="K14" s="170" t="str">
        <f>+K15</f>
        <v>0</v>
      </c>
      <c r="L14" s="170" t="str">
        <f>+L15</f>
        <v>0</v>
      </c>
      <c r="M14" s="170" t="str">
        <f>+M15</f>
        <v>0</v>
      </c>
      <c r="N14" s="170" t="str">
        <f>+N15</f>
        <v>0</v>
      </c>
      <c r="T14" s="48"/>
    </row>
    <row r="15" spans="1:20" customHeight="1" ht="14.25">
      <c r="A15" s="97" t="s">
        <v>2013</v>
      </c>
      <c r="B15" s="98" t="str">
        <f>+B16+B21+B26</f>
        <v>0</v>
      </c>
      <c r="C15" s="129" t="str">
        <f>+C16+C21+C26</f>
        <v>0</v>
      </c>
      <c r="D15" s="129" t="str">
        <f>+D16+D21+D26</f>
        <v>0</v>
      </c>
      <c r="E15" s="108" t="str">
        <f>+E16+E21+E26</f>
        <v>0</v>
      </c>
      <c r="F15" s="108" t="str">
        <f>+F16+F21+F26</f>
        <v>0</v>
      </c>
      <c r="G15" s="108" t="str">
        <f>+G16+G21+G26</f>
        <v>0</v>
      </c>
      <c r="H15" s="108" t="str">
        <f>+H16+H21+H26</f>
        <v>0</v>
      </c>
      <c r="I15" s="108" t="str">
        <f>+I16+I21+I26</f>
        <v>0</v>
      </c>
      <c r="J15" s="108" t="str">
        <f>+J16+J21+J26</f>
        <v>0</v>
      </c>
      <c r="K15" s="108" t="str">
        <f>+K16+K21+K26</f>
        <v>0</v>
      </c>
      <c r="L15" s="108" t="str">
        <f>+L16+L21+L26</f>
        <v>0</v>
      </c>
      <c r="M15" s="108" t="str">
        <f>+M16+M21+M26</f>
        <v>0</v>
      </c>
      <c r="N15" s="108" t="str">
        <f>+N16+N21+N26</f>
        <v>0</v>
      </c>
      <c r="T15" s="48"/>
    </row>
    <row r="16" spans="1:20" customHeight="1" ht="14.25">
      <c r="A16" s="164" t="s">
        <v>2014</v>
      </c>
      <c r="B16" s="101" t="str">
        <f>SUM(B17:B20)</f>
        <v>0</v>
      </c>
      <c r="C16" s="130" t="str">
        <f>SUM(C17:C20)</f>
        <v>0</v>
      </c>
      <c r="D16" s="130" t="str">
        <f>SUM(D17:D20)</f>
        <v>0</v>
      </c>
      <c r="E16" s="171" t="str">
        <f>SUM(E17:E20)</f>
        <v>0</v>
      </c>
      <c r="F16" s="171" t="str">
        <f>SUM(F17:F20)</f>
        <v>0</v>
      </c>
      <c r="G16" s="171" t="str">
        <f>SUM(G17:G20)</f>
        <v>0</v>
      </c>
      <c r="H16" s="171" t="str">
        <f>SUM(H17:H20)</f>
        <v>0</v>
      </c>
      <c r="I16" s="171" t="str">
        <f>SUM(I17:I20)</f>
        <v>0</v>
      </c>
      <c r="J16" s="171" t="str">
        <f>SUM(J17:J20)</f>
        <v>0</v>
      </c>
      <c r="K16" s="171" t="str">
        <f>SUM(K17:K20)</f>
        <v>0</v>
      </c>
      <c r="L16" s="171" t="str">
        <f>SUM(L17:L20)</f>
        <v>0</v>
      </c>
      <c r="M16" s="171" t="str">
        <f>SUM(M17:M20)</f>
        <v>0</v>
      </c>
      <c r="N16" s="171" t="str">
        <f>SUM(N17:N20)</f>
        <v>0</v>
      </c>
      <c r="T16" s="48"/>
    </row>
    <row r="17" spans="1:20" customHeight="1" ht="14.25">
      <c r="A17" s="162" t="s">
        <v>7</v>
      </c>
      <c r="B17" s="93" t="str">
        <f>COUNTIFS('SP List (I-REAP)'!$I:$I,StatusPGundertakeCluster!$A17,'SP List (I-REAP)'!$Q:$Q,StatusPGundertakeCluster!$A$16)</f>
        <v>0</v>
      </c>
      <c r="C17" s="125" t="str">
        <f>SUMIFS('SP List (I-REAP)'!$AA:$AA,'SP List (I-REAP)'!$I:$I,StatusPGundertakeCluster!$A17,'SP List (I-REAP)'!$Q:$Q,StatusPGundertakeCluster!$A$16)</f>
        <v>0</v>
      </c>
      <c r="D17" s="125" t="str">
        <f>SUMIFS('SP List (I-REAP)'!$AD:$AD,'SP List (I-REAP)'!$I:$I,StatusPGundertakeCluster!$A17,'SP List (I-REAP)'!$Q:$Q,StatusPGundertakeCluster!$A$16)</f>
        <v>0</v>
      </c>
      <c r="E17" s="169" t="str">
        <f>(SUMIFS('SP List (I-REAP)'!$K:$K,'SP List (I-REAP)'!$B:$B,StatusPGundertakeCluster!E$6,'SP List (I-REAP)'!$I:$I,StatusPGundertakeCluster!$A17,'SP List (I-REAP)'!$Q:$Q,StatusPGundertakeCluster!$A$16)/1000000)+(SUMIFS('SP List (I-REAP)'!$M:$M,'SP List (I-REAP)'!$B:$B,StatusPGundertakeCluster!E$6,'SP List (I-REAP)'!$I:$I,StatusPGundertakeCluster!$A17,'SP List (I-REAP)'!$Q:$Q,StatusPGundertakeCluster!$A$16)/1000000)</f>
        <v>0</v>
      </c>
      <c r="F17" s="169" t="str">
        <f>SUMIFS('SP List (I-REAP)'!$O:$O,'SP List (I-REAP)'!$B:$B,StatusPGundertakeCluster!E$6,'SP List (I-REAP)'!$I:$I,StatusPGundertakeCluster!$A17,'SP List (I-REAP)'!$Q:$Q,StatusPGundertakeCluster!$A$16)/1000000</f>
        <v>0</v>
      </c>
      <c r="G17" s="169" t="str">
        <f>(SUMIFS('SP List (I-REAP)'!$K:$K,'SP List (I-REAP)'!$B:$B,StatusPGundertakeCluster!G$6,'SP List (I-REAP)'!$I:$I,StatusPGundertakeCluster!$A17,'SP List (I-REAP)'!$Q:$Q,StatusPGundertakeCluster!$A$16)/1000000)+(SUMIFS('SP List (I-REAP)'!$M:$M,'SP List (I-REAP)'!$B:$B,StatusPGundertakeCluster!G$6,'SP List (I-REAP)'!$I:$I,StatusPGundertakeCluster!$A17,'SP List (I-REAP)'!$Q:$Q,StatusPGundertakeCluster!$A$16)/1000000)</f>
        <v>0</v>
      </c>
      <c r="H17" s="169" t="str">
        <f>SUMIFS('SP List (I-REAP)'!$O:$O,'SP List (I-REAP)'!$B:$B,StatusPGundertakeCluster!G$6,'SP List (I-REAP)'!$I:$I,StatusPGundertakeCluster!$A17,'SP List (I-REAP)'!$Q:$Q,StatusPGundertakeCluster!$A$16)/1000000</f>
        <v>0</v>
      </c>
      <c r="I17" s="169" t="str">
        <f>(SUMIFS('SP List (I-REAP)'!$K:$K,'SP List (I-REAP)'!$B:$B,StatusPGundertakeCluster!I$6,'SP List (I-REAP)'!$I:$I,StatusPGundertakeCluster!$A17,'SP List (I-REAP)'!$Q:$Q,StatusPGundertakeCluster!$A$16)/1000000)+(SUMIFS('SP List (I-REAP)'!$M:$M,'SP List (I-REAP)'!$B:$B,StatusPGundertakeCluster!I$6,'SP List (I-REAP)'!$I:$I,StatusPGundertakeCluster!$A17,'SP List (I-REAP)'!$Q:$Q,StatusPGundertakeCluster!$A$16)/1000000)</f>
        <v>0</v>
      </c>
      <c r="J17" s="169" t="str">
        <f>SUMIFS('SP List (I-REAP)'!$O:$O,'SP List (I-REAP)'!$B:$B,StatusPGundertakeCluster!I$6,'SP List (I-REAP)'!$I:$I,StatusPGundertakeCluster!$A17,'SP List (I-REAP)'!$Q:$Q,StatusPGundertakeCluster!$A$16)/1000000</f>
        <v>0</v>
      </c>
      <c r="K17" s="169" t="str">
        <f>(SUMIFS('SP List (I-REAP)'!$K:$K,'SP List (I-REAP)'!$B:$B,StatusPGundertakeCluster!K$6,'SP List (I-REAP)'!$I:$I,StatusPGundertakeCluster!$A17,'SP List (I-REAP)'!$Q:$Q,StatusPGundertakeCluster!$A$16)/1000000)+(SUMIFS('SP List (I-REAP)'!$M:$M,'SP List (I-REAP)'!$B:$B,StatusPGundertakeCluster!K$6,'SP List (I-REAP)'!$I:$I,StatusPGundertakeCluster!$A17,'SP List (I-REAP)'!$Q:$Q,StatusPGundertakeCluster!$A$16)/1000000)</f>
        <v>0</v>
      </c>
      <c r="L17" s="169" t="str">
        <f>SUMIFS('SP List (I-REAP)'!$O:$O,'SP List (I-REAP)'!$B:$B,StatusPGundertakeCluster!K$6,'SP List (I-REAP)'!$I:$I,StatusPGundertakeCluster!$A17,'SP List (I-REAP)'!$Q:$Q,StatusPGundertakeCluster!$A$16)/1000000</f>
        <v>0</v>
      </c>
      <c r="M17" s="94" t="str">
        <f>+E17+G17+I17+K17</f>
        <v>0</v>
      </c>
      <c r="N17" s="94" t="str">
        <f>+F17+H17+J17+L17</f>
        <v>0</v>
      </c>
      <c r="T17" s="48"/>
    </row>
    <row r="18" spans="1:20" customHeight="1" ht="14.25">
      <c r="A18" s="162" t="s">
        <v>12</v>
      </c>
      <c r="B18" s="93" t="str">
        <f>COUNTIFS('SP List (I-REAP)'!$I:$I,StatusPGundertakeCluster!$A18,'SP List (I-REAP)'!$Q:$Q,StatusPGundertakeCluster!$A$16)</f>
        <v>0</v>
      </c>
      <c r="C18" s="125" t="str">
        <f>SUMIFS('SP List (I-REAP)'!$AA:$AA,'SP List (I-REAP)'!$I:$I,StatusPGundertakeCluster!$A18,'SP List (I-REAP)'!$Q:$Q,StatusPGundertakeCluster!$A$16)</f>
        <v>0</v>
      </c>
      <c r="D18" s="125" t="str">
        <f>SUMIFS('SP List (I-REAP)'!$AD:$AD,'SP List (I-REAP)'!$I:$I,StatusPGundertakeCluster!$A18,'SP List (I-REAP)'!$Q:$Q,StatusPGundertakeCluster!$A$16)</f>
        <v>0</v>
      </c>
      <c r="E18" s="169" t="str">
        <f>(SUMIFS('SP List (I-REAP)'!$K:$K,'SP List (I-REAP)'!$B:$B,StatusPGundertakeCluster!E$6,'SP List (I-REAP)'!$I:$I,StatusPGundertakeCluster!$A18,'SP List (I-REAP)'!$Q:$Q,StatusPGundertakeCluster!$A$16)/1000000)+(SUMIFS('SP List (I-REAP)'!$M:$M,'SP List (I-REAP)'!$B:$B,StatusPGundertakeCluster!E$6,'SP List (I-REAP)'!$I:$I,StatusPGundertakeCluster!$A18,'SP List (I-REAP)'!$Q:$Q,StatusPGundertakeCluster!$A$16)/1000000)</f>
        <v>0</v>
      </c>
      <c r="F18" s="169" t="str">
        <f>SUMIFS('SP List (I-REAP)'!$O:$O,'SP List (I-REAP)'!$B:$B,StatusPGundertakeCluster!E$6,'SP List (I-REAP)'!$I:$I,StatusPGundertakeCluster!$A18,'SP List (I-REAP)'!$Q:$Q,StatusPGundertakeCluster!$A$16)/1000000</f>
        <v>0</v>
      </c>
      <c r="G18" s="169" t="str">
        <f>(SUMIFS('SP List (I-REAP)'!$K:$K,'SP List (I-REAP)'!$B:$B,StatusPGundertakeCluster!G$6,'SP List (I-REAP)'!$I:$I,StatusPGundertakeCluster!$A18,'SP List (I-REAP)'!$Q:$Q,StatusPGundertakeCluster!$A$16)/1000000)+(SUMIFS('SP List (I-REAP)'!$M:$M,'SP List (I-REAP)'!$B:$B,StatusPGundertakeCluster!G$6,'SP List (I-REAP)'!$I:$I,StatusPGundertakeCluster!$A18,'SP List (I-REAP)'!$Q:$Q,StatusPGundertakeCluster!$A$16)/1000000)</f>
        <v>0</v>
      </c>
      <c r="H18" s="169" t="str">
        <f>SUMIFS('SP List (I-REAP)'!$O:$O,'SP List (I-REAP)'!$B:$B,StatusPGundertakeCluster!G$6,'SP List (I-REAP)'!$I:$I,StatusPGundertakeCluster!$A18,'SP List (I-REAP)'!$Q:$Q,StatusPGundertakeCluster!$A$16)/1000000</f>
        <v>0</v>
      </c>
      <c r="I18" s="169" t="str">
        <f>(SUMIFS('SP List (I-REAP)'!$K:$K,'SP List (I-REAP)'!$B:$B,StatusPGundertakeCluster!I$6,'SP List (I-REAP)'!$I:$I,StatusPGundertakeCluster!$A18,'SP List (I-REAP)'!$Q:$Q,StatusPGundertakeCluster!$A$16)/1000000)+(SUMIFS('SP List (I-REAP)'!$M:$M,'SP List (I-REAP)'!$B:$B,StatusPGundertakeCluster!I$6,'SP List (I-REAP)'!$I:$I,StatusPGundertakeCluster!$A18,'SP List (I-REAP)'!$Q:$Q,StatusPGundertakeCluster!$A$16)/1000000)</f>
        <v>0</v>
      </c>
      <c r="J18" s="169" t="str">
        <f>SUMIFS('SP List (I-REAP)'!$O:$O,'SP List (I-REAP)'!$B:$B,StatusPGundertakeCluster!I$6,'SP List (I-REAP)'!$I:$I,StatusPGundertakeCluster!$A18,'SP List (I-REAP)'!$Q:$Q,StatusPGundertakeCluster!$A$16)/1000000</f>
        <v>0</v>
      </c>
      <c r="K18" s="169" t="str">
        <f>(SUMIFS('SP List (I-REAP)'!$K:$K,'SP List (I-REAP)'!$B:$B,StatusPGundertakeCluster!K$6,'SP List (I-REAP)'!$I:$I,StatusPGundertakeCluster!$A18,'SP List (I-REAP)'!$Q:$Q,StatusPGundertakeCluster!$A$16)/1000000)+(SUMIFS('SP List (I-REAP)'!$M:$M,'SP List (I-REAP)'!$B:$B,StatusPGundertakeCluster!K$6,'SP List (I-REAP)'!$I:$I,StatusPGundertakeCluster!$A18,'SP List (I-REAP)'!$Q:$Q,StatusPGundertakeCluster!$A$16)/1000000)</f>
        <v>0</v>
      </c>
      <c r="L18" s="169" t="str">
        <f>SUMIFS('SP List (I-REAP)'!$O:$O,'SP List (I-REAP)'!$B:$B,StatusPGundertakeCluster!K$6,'SP List (I-REAP)'!$I:$I,StatusPGundertakeCluster!$A18,'SP List (I-REAP)'!$Q:$Q,StatusPGundertakeCluster!$A$16)/1000000</f>
        <v>0</v>
      </c>
      <c r="M18" s="94" t="str">
        <f>+E18+G18+I18+K18</f>
        <v>0</v>
      </c>
      <c r="N18" s="94" t="str">
        <f>+F18+H18+J18+L18</f>
        <v>0</v>
      </c>
      <c r="T18" s="48"/>
    </row>
    <row r="19" spans="1:20" customHeight="1" ht="14.25">
      <c r="A19" s="162" t="s">
        <v>16</v>
      </c>
      <c r="B19" s="93" t="str">
        <f>COUNTIFS('SP List (I-REAP)'!$I:$I,StatusPGundertakeCluster!$A19,'SP List (I-REAP)'!$Q:$Q,StatusPGundertakeCluster!$A$16)</f>
        <v>0</v>
      </c>
      <c r="C19" s="125" t="str">
        <f>SUMIFS('SP List (I-REAP)'!$AA:$AA,'SP List (I-REAP)'!$I:$I,StatusPGundertakeCluster!$A19,'SP List (I-REAP)'!$Q:$Q,StatusPGundertakeCluster!$A$16)</f>
        <v>0</v>
      </c>
      <c r="D19" s="125" t="str">
        <f>SUMIFS('SP List (I-REAP)'!$AD:$AD,'SP List (I-REAP)'!$I:$I,StatusPGundertakeCluster!$A19,'SP List (I-REAP)'!$Q:$Q,StatusPGundertakeCluster!$A$16)</f>
        <v>0</v>
      </c>
      <c r="E19" s="169" t="str">
        <f>(SUMIFS('SP List (I-REAP)'!$K:$K,'SP List (I-REAP)'!$B:$B,StatusPGundertakeCluster!E$6,'SP List (I-REAP)'!$I:$I,StatusPGundertakeCluster!$A19,'SP List (I-REAP)'!$Q:$Q,StatusPGundertakeCluster!$A$16)/1000000)+(SUMIFS('SP List (I-REAP)'!$M:$M,'SP List (I-REAP)'!$B:$B,StatusPGundertakeCluster!E$6,'SP List (I-REAP)'!$I:$I,StatusPGundertakeCluster!$A19,'SP List (I-REAP)'!$Q:$Q,StatusPGundertakeCluster!$A$16)/1000000)</f>
        <v>0</v>
      </c>
      <c r="F19" s="169" t="str">
        <f>SUMIFS('SP List (I-REAP)'!$O:$O,'SP List (I-REAP)'!$B:$B,StatusPGundertakeCluster!E$6,'SP List (I-REAP)'!$I:$I,StatusPGundertakeCluster!$A19,'SP List (I-REAP)'!$Q:$Q,StatusPGundertakeCluster!$A$16)/1000000</f>
        <v>0</v>
      </c>
      <c r="G19" s="169" t="str">
        <f>(SUMIFS('SP List (I-REAP)'!$K:$K,'SP List (I-REAP)'!$B:$B,StatusPGundertakeCluster!G$6,'SP List (I-REAP)'!$I:$I,StatusPGundertakeCluster!$A19,'SP List (I-REAP)'!$Q:$Q,StatusPGundertakeCluster!$A$16)/1000000)+(SUMIFS('SP List (I-REAP)'!$M:$M,'SP List (I-REAP)'!$B:$B,StatusPGundertakeCluster!G$6,'SP List (I-REAP)'!$I:$I,StatusPGundertakeCluster!$A19,'SP List (I-REAP)'!$Q:$Q,StatusPGundertakeCluster!$A$16)/1000000)</f>
        <v>0</v>
      </c>
      <c r="H19" s="169" t="str">
        <f>SUMIFS('SP List (I-REAP)'!$O:$O,'SP List (I-REAP)'!$B:$B,StatusPGundertakeCluster!G$6,'SP List (I-REAP)'!$I:$I,StatusPGundertakeCluster!$A19,'SP List (I-REAP)'!$Q:$Q,StatusPGundertakeCluster!$A$16)/1000000</f>
        <v>0</v>
      </c>
      <c r="I19" s="169" t="str">
        <f>(SUMIFS('SP List (I-REAP)'!$K:$K,'SP List (I-REAP)'!$B:$B,StatusPGundertakeCluster!I$6,'SP List (I-REAP)'!$I:$I,StatusPGundertakeCluster!$A19,'SP List (I-REAP)'!$Q:$Q,StatusPGundertakeCluster!$A$16)/1000000)+(SUMIFS('SP List (I-REAP)'!$M:$M,'SP List (I-REAP)'!$B:$B,StatusPGundertakeCluster!I$6,'SP List (I-REAP)'!$I:$I,StatusPGundertakeCluster!$A19,'SP List (I-REAP)'!$Q:$Q,StatusPGundertakeCluster!$A$16)/1000000)</f>
        <v>0</v>
      </c>
      <c r="J19" s="169" t="str">
        <f>SUMIFS('SP List (I-REAP)'!$O:$O,'SP List (I-REAP)'!$B:$B,StatusPGundertakeCluster!I$6,'SP List (I-REAP)'!$I:$I,StatusPGundertakeCluster!$A19,'SP List (I-REAP)'!$Q:$Q,StatusPGundertakeCluster!$A$16)/1000000</f>
        <v>0</v>
      </c>
      <c r="K19" s="169" t="str">
        <f>(SUMIFS('SP List (I-REAP)'!$K:$K,'SP List (I-REAP)'!$B:$B,StatusPGundertakeCluster!K$6,'SP List (I-REAP)'!$I:$I,StatusPGundertakeCluster!$A19,'SP List (I-REAP)'!$Q:$Q,StatusPGundertakeCluster!$A$16)/1000000)+(SUMIFS('SP List (I-REAP)'!$M:$M,'SP List (I-REAP)'!$B:$B,StatusPGundertakeCluster!K$6,'SP List (I-REAP)'!$I:$I,StatusPGundertakeCluster!$A19,'SP List (I-REAP)'!$Q:$Q,StatusPGundertakeCluster!$A$16)/1000000)</f>
        <v>0</v>
      </c>
      <c r="L19" s="169" t="str">
        <f>SUMIFS('SP List (I-REAP)'!$O:$O,'SP List (I-REAP)'!$B:$B,StatusPGundertakeCluster!K$6,'SP List (I-REAP)'!$I:$I,StatusPGundertakeCluster!$A19,'SP List (I-REAP)'!$Q:$Q,StatusPGundertakeCluster!$A$16)/1000000</f>
        <v>0</v>
      </c>
      <c r="M19" s="94" t="str">
        <f>+E19+G19+I19+K19</f>
        <v>0</v>
      </c>
      <c r="N19" s="94" t="str">
        <f>+F19+H19+J19+L19</f>
        <v>0</v>
      </c>
      <c r="T19" s="48"/>
    </row>
    <row r="20" spans="1:20" customHeight="1" ht="14.25">
      <c r="A20" s="162" t="s">
        <v>20</v>
      </c>
      <c r="B20" s="93" t="str">
        <f>COUNTIFS('SP List (I-REAP)'!$I:$I,StatusPGundertakeCluster!$A20,'SP List (I-REAP)'!$Q:$Q,StatusPGundertakeCluster!$A$16)</f>
        <v>0</v>
      </c>
      <c r="C20" s="125" t="str">
        <f>SUMIFS('SP List (I-REAP)'!$AA:$AA,'SP List (I-REAP)'!$I:$I,StatusPGundertakeCluster!$A20,'SP List (I-REAP)'!$Q:$Q,StatusPGundertakeCluster!$A$16)</f>
        <v>0</v>
      </c>
      <c r="D20" s="125" t="str">
        <f>SUMIFS('SP List (I-REAP)'!$AD:$AD,'SP List (I-REAP)'!$I:$I,StatusPGundertakeCluster!$A20,'SP List (I-REAP)'!$Q:$Q,StatusPGundertakeCluster!$A$16)</f>
        <v>0</v>
      </c>
      <c r="E20" s="169" t="str">
        <f>(SUMIFS('SP List (I-REAP)'!$K:$K,'SP List (I-REAP)'!$B:$B,StatusPGundertakeCluster!E$6,'SP List (I-REAP)'!$I:$I,StatusPGundertakeCluster!$A20,'SP List (I-REAP)'!$Q:$Q,StatusPGundertakeCluster!$A$16)/1000000)+(SUMIFS('SP List (I-REAP)'!$M:$M,'SP List (I-REAP)'!$B:$B,StatusPGundertakeCluster!E$6,'SP List (I-REAP)'!$I:$I,StatusPGundertakeCluster!$A20,'SP List (I-REAP)'!$Q:$Q,StatusPGundertakeCluster!$A$16)/1000000)</f>
        <v>0</v>
      </c>
      <c r="F20" s="169" t="str">
        <f>SUMIFS('SP List (I-REAP)'!$O:$O,'SP List (I-REAP)'!$B:$B,StatusPGundertakeCluster!E$6,'SP List (I-REAP)'!$I:$I,StatusPGundertakeCluster!$A20,'SP List (I-REAP)'!$Q:$Q,StatusPGundertakeCluster!$A$16)/1000000</f>
        <v>0</v>
      </c>
      <c r="G20" s="169" t="str">
        <f>(SUMIFS('SP List (I-REAP)'!$K:$K,'SP List (I-REAP)'!$B:$B,StatusPGundertakeCluster!G$6,'SP List (I-REAP)'!$I:$I,StatusPGundertakeCluster!$A20,'SP List (I-REAP)'!$Q:$Q,StatusPGundertakeCluster!$A$16)/1000000)+(SUMIFS('SP List (I-REAP)'!$M:$M,'SP List (I-REAP)'!$B:$B,StatusPGundertakeCluster!G$6,'SP List (I-REAP)'!$I:$I,StatusPGundertakeCluster!$A20,'SP List (I-REAP)'!$Q:$Q,StatusPGundertakeCluster!$A$16)/1000000)</f>
        <v>0</v>
      </c>
      <c r="H20" s="169" t="str">
        <f>SUMIFS('SP List (I-REAP)'!$O:$O,'SP List (I-REAP)'!$B:$B,StatusPGundertakeCluster!G$6,'SP List (I-REAP)'!$I:$I,StatusPGundertakeCluster!$A20,'SP List (I-REAP)'!$Q:$Q,StatusPGundertakeCluster!$A$16)/1000000</f>
        <v>0</v>
      </c>
      <c r="I20" s="169" t="str">
        <f>(SUMIFS('SP List (I-REAP)'!$K:$K,'SP List (I-REAP)'!$B:$B,StatusPGundertakeCluster!I$6,'SP List (I-REAP)'!$I:$I,StatusPGundertakeCluster!$A20,'SP List (I-REAP)'!$Q:$Q,StatusPGundertakeCluster!$A$16)/1000000)+(SUMIFS('SP List (I-REAP)'!$M:$M,'SP List (I-REAP)'!$B:$B,StatusPGundertakeCluster!I$6,'SP List (I-REAP)'!$I:$I,StatusPGundertakeCluster!$A20,'SP List (I-REAP)'!$Q:$Q,StatusPGundertakeCluster!$A$16)/1000000)</f>
        <v>0</v>
      </c>
      <c r="J20" s="169" t="str">
        <f>SUMIFS('SP List (I-REAP)'!$O:$O,'SP List (I-REAP)'!$B:$B,StatusPGundertakeCluster!I$6,'SP List (I-REAP)'!$I:$I,StatusPGundertakeCluster!$A20,'SP List (I-REAP)'!$Q:$Q,StatusPGundertakeCluster!$A$16)/1000000</f>
        <v>0</v>
      </c>
      <c r="K20" s="169" t="str">
        <f>(SUMIFS('SP List (I-REAP)'!$K:$K,'SP List (I-REAP)'!$B:$B,StatusPGundertakeCluster!K$6,'SP List (I-REAP)'!$I:$I,StatusPGundertakeCluster!$A20,'SP List (I-REAP)'!$Q:$Q,StatusPGundertakeCluster!$A$16)/1000000)+(SUMIFS('SP List (I-REAP)'!$M:$M,'SP List (I-REAP)'!$B:$B,StatusPGundertakeCluster!K$6,'SP List (I-REAP)'!$I:$I,StatusPGundertakeCluster!$A20,'SP List (I-REAP)'!$Q:$Q,StatusPGundertakeCluster!$A$16)/1000000)</f>
        <v>0</v>
      </c>
      <c r="L20" s="169" t="str">
        <f>SUMIFS('SP List (I-REAP)'!$O:$O,'SP List (I-REAP)'!$B:$B,StatusPGundertakeCluster!K$6,'SP List (I-REAP)'!$I:$I,StatusPGundertakeCluster!$A20,'SP List (I-REAP)'!$Q:$Q,StatusPGundertakeCluster!$A$16)/1000000</f>
        <v>0</v>
      </c>
      <c r="M20" s="94" t="str">
        <f>+E20+G20+I20+K20</f>
        <v>0</v>
      </c>
      <c r="N20" s="94" t="str">
        <f>+F20+H20+J20+L20</f>
        <v>0</v>
      </c>
      <c r="T20" s="48"/>
    </row>
    <row r="21" spans="1:20">
      <c r="A21" s="176" t="s">
        <v>865</v>
      </c>
      <c r="B21" s="101" t="str">
        <f>SUM(B22:B25)</f>
        <v>0</v>
      </c>
      <c r="C21" s="130" t="str">
        <f>SUM(C22:C25)</f>
        <v>0</v>
      </c>
      <c r="D21" s="130" t="str">
        <f>SUM(D22:D25)</f>
        <v>0</v>
      </c>
      <c r="E21" s="171" t="str">
        <f>SUM(E22:E25)</f>
        <v>0</v>
      </c>
      <c r="F21" s="171" t="str">
        <f>SUM(F22:F25)</f>
        <v>0</v>
      </c>
      <c r="G21" s="171" t="str">
        <f>SUM(G22:G25)</f>
        <v>0</v>
      </c>
      <c r="H21" s="171" t="str">
        <f>SUM(H22:H25)</f>
        <v>0</v>
      </c>
      <c r="I21" s="171" t="str">
        <f>SUM(I22:I25)</f>
        <v>0</v>
      </c>
      <c r="J21" s="171" t="str">
        <f>SUM(J22:J25)</f>
        <v>0</v>
      </c>
      <c r="K21" s="171" t="str">
        <f>SUM(K22:K25)</f>
        <v>0</v>
      </c>
      <c r="L21" s="171" t="str">
        <f>SUM(L22:L25)</f>
        <v>0</v>
      </c>
      <c r="M21" s="171" t="str">
        <f>SUM(M22:M25)</f>
        <v>0</v>
      </c>
      <c r="N21" s="171" t="str">
        <f>SUM(N22:N25)</f>
        <v>0</v>
      </c>
      <c r="T21" s="48"/>
    </row>
    <row r="22" spans="1:20">
      <c r="A22" s="162" t="s">
        <v>7</v>
      </c>
      <c r="B22" s="93" t="str">
        <f>COUNTIFS('SP List (I-REAP)'!$I:$I,StatusPGundertakeCluster!$A22,'SP List (I-REAP)'!$Q:$Q,StatusPGundertakeCluster!$A$21)</f>
        <v>0</v>
      </c>
      <c r="C22" s="125" t="str">
        <f>SUMIFS('SP List (I-REAP)'!$AA:$AA,'SP List (I-REAP)'!$I:$I,StatusPGundertakeCluster!$A22,'SP List (I-REAP)'!$Q:$Q,StatusPGundertakeCluster!$A$21)</f>
        <v>0</v>
      </c>
      <c r="D22" s="125" t="str">
        <f>SUMIFS('SP List (I-REAP)'!$AD:$AD,'SP List (I-REAP)'!$I:$I,StatusPGundertakeCluster!$A22,'SP List (I-REAP)'!$Q:$Q,StatusPGundertakeCluster!$A$21)</f>
        <v>0</v>
      </c>
      <c r="E22" s="169" t="str">
        <f>(SUMIFS('SP List (I-REAP)'!$K:$K,'SP List (I-REAP)'!$B:$B,StatusPGundertakeCluster!E$6,'SP List (I-REAP)'!$I:$I,StatusPGundertakeCluster!$A22,'SP List (I-REAP)'!$Q:$Q,StatusPGundertakeCluster!$A$21)/1000000)+(SUMIFS('SP List (I-REAP)'!$M:$M,'SP List (I-REAP)'!$B:$B,StatusPGundertakeCluster!E$6,'SP List (I-REAP)'!$I:$I,StatusPGundertakeCluster!$A22,'SP List (I-REAP)'!$Q:$Q,StatusPGundertakeCluster!$A$21)/1000000)</f>
        <v>0</v>
      </c>
      <c r="F22" s="169" t="str">
        <f>SUMIFS('SP List (I-REAP)'!$O:$O,'SP List (I-REAP)'!$B:$B,StatusPGundertakeCluster!E$6,'SP List (I-REAP)'!$I:$I,StatusPGundertakeCluster!$A22,'SP List (I-REAP)'!$Q:$Q,StatusPGundertakeCluster!$A$21)/1000000</f>
        <v>0</v>
      </c>
      <c r="G22" s="169" t="str">
        <f>(SUMIFS('SP List (I-REAP)'!$K:$K,'SP List (I-REAP)'!$B:$B,StatusPGundertakeCluster!G$6,'SP List (I-REAP)'!$I:$I,StatusPGundertakeCluster!$A22,'SP List (I-REAP)'!$Q:$Q,StatusPGundertakeCluster!$A$21)/1000000)+(SUMIFS('SP List (I-REAP)'!$M:$M,'SP List (I-REAP)'!$B:$B,StatusPGundertakeCluster!G$6,'SP List (I-REAP)'!$I:$I,StatusPGundertakeCluster!$A22,'SP List (I-REAP)'!$Q:$Q,StatusPGundertakeCluster!$A$21)/1000000)</f>
        <v>0</v>
      </c>
      <c r="H22" s="169" t="str">
        <f>SUMIFS('SP List (I-REAP)'!$O:$O,'SP List (I-REAP)'!$B:$B,StatusPGundertakeCluster!G$6,'SP List (I-REAP)'!$I:$I,StatusPGundertakeCluster!$A22,'SP List (I-REAP)'!$Q:$Q,StatusPGundertakeCluster!$A$21)/1000000</f>
        <v>0</v>
      </c>
      <c r="I22" s="169" t="str">
        <f>(SUMIFS('SP List (I-REAP)'!$K:$K,'SP List (I-REAP)'!$B:$B,StatusPGundertakeCluster!I$6,'SP List (I-REAP)'!$I:$I,StatusPGundertakeCluster!$A22,'SP List (I-REAP)'!$Q:$Q,StatusPGundertakeCluster!$A$21)/1000000)+(SUMIFS('SP List (I-REAP)'!$M:$M,'SP List (I-REAP)'!$B:$B,StatusPGundertakeCluster!I$6,'SP List (I-REAP)'!$I:$I,StatusPGundertakeCluster!$A22,'SP List (I-REAP)'!$Q:$Q,StatusPGundertakeCluster!$A$21)/1000000)</f>
        <v>0</v>
      </c>
      <c r="J22" s="169" t="str">
        <f>SUMIFS('SP List (I-REAP)'!$O:$O,'SP List (I-REAP)'!$B:$B,StatusPGundertakeCluster!I$6,'SP List (I-REAP)'!$I:$I,StatusPGundertakeCluster!$A22,'SP List (I-REAP)'!$Q:$Q,StatusPGundertakeCluster!$A$21)/1000000</f>
        <v>0</v>
      </c>
      <c r="K22" s="169" t="str">
        <f>(SUMIFS('SP List (I-REAP)'!$K:$K,'SP List (I-REAP)'!$B:$B,StatusPGundertakeCluster!K$6,'SP List (I-REAP)'!$I:$I,StatusPGundertakeCluster!$A22,'SP List (I-REAP)'!$Q:$Q,StatusPGundertakeCluster!$A$21)/1000000)+(SUMIFS('SP List (I-REAP)'!$M:$M,'SP List (I-REAP)'!$B:$B,StatusPGundertakeCluster!K$6,'SP List (I-REAP)'!$I:$I,StatusPGundertakeCluster!$A22,'SP List (I-REAP)'!$Q:$Q,StatusPGundertakeCluster!$A$21)/1000000)</f>
        <v>0</v>
      </c>
      <c r="L22" s="169" t="str">
        <f>SUMIFS('SP List (I-REAP)'!$O:$O,'SP List (I-REAP)'!$B:$B,StatusPGundertakeCluster!K$6,'SP List (I-REAP)'!$I:$I,StatusPGundertakeCluster!$A22,'SP List (I-REAP)'!$Q:$Q,StatusPGundertakeCluster!$A$21)/1000000</f>
        <v>0</v>
      </c>
      <c r="M22" s="94" t="str">
        <f>+E22+G22+I22+K22</f>
        <v>0</v>
      </c>
      <c r="N22" s="94" t="str">
        <f>+F22+H22+J22+L22</f>
        <v>0</v>
      </c>
      <c r="T22" s="48"/>
    </row>
    <row r="23" spans="1:20">
      <c r="A23" s="162" t="s">
        <v>12</v>
      </c>
      <c r="B23" s="93" t="str">
        <f>COUNTIFS('SP List (I-REAP)'!$I:$I,StatusPGundertakeCluster!$A23,'SP List (I-REAP)'!$Q:$Q,StatusPGundertakeCluster!$A$21)</f>
        <v>0</v>
      </c>
      <c r="C23" s="125" t="str">
        <f>SUMIFS('SP List (I-REAP)'!$AA:$AA,'SP List (I-REAP)'!$I:$I,StatusPGundertakeCluster!$A23,'SP List (I-REAP)'!$Q:$Q,StatusPGundertakeCluster!$A$21)</f>
        <v>0</v>
      </c>
      <c r="D23" s="125" t="str">
        <f>SUMIFS('SP List (I-REAP)'!$AD:$AD,'SP List (I-REAP)'!$I:$I,StatusPGundertakeCluster!$A23,'SP List (I-REAP)'!$Q:$Q,StatusPGundertakeCluster!$A$21)</f>
        <v>0</v>
      </c>
      <c r="E23" s="169" t="str">
        <f>(SUMIFS('SP List (I-REAP)'!$K:$K,'SP List (I-REAP)'!$B:$B,StatusPGundertakeCluster!E$6,'SP List (I-REAP)'!$I:$I,StatusPGundertakeCluster!$A23,'SP List (I-REAP)'!$Q:$Q,StatusPGundertakeCluster!$A$21)/1000000)+(SUMIFS('SP List (I-REAP)'!$M:$M,'SP List (I-REAP)'!$B:$B,StatusPGundertakeCluster!E$6,'SP List (I-REAP)'!$I:$I,StatusPGundertakeCluster!$A23,'SP List (I-REAP)'!$Q:$Q,StatusPGundertakeCluster!$A$21)/1000000)</f>
        <v>0</v>
      </c>
      <c r="F23" s="169" t="str">
        <f>SUMIFS('SP List (I-REAP)'!$O:$O,'SP List (I-REAP)'!$B:$B,StatusPGundertakeCluster!E$6,'SP List (I-REAP)'!$I:$I,StatusPGundertakeCluster!$A23,'SP List (I-REAP)'!$Q:$Q,StatusPGundertakeCluster!$A$21)/1000000</f>
        <v>0</v>
      </c>
      <c r="G23" s="169" t="str">
        <f>(SUMIFS('SP List (I-REAP)'!$K:$K,'SP List (I-REAP)'!$B:$B,StatusPGundertakeCluster!G$6,'SP List (I-REAP)'!$I:$I,StatusPGundertakeCluster!$A23,'SP List (I-REAP)'!$Q:$Q,StatusPGundertakeCluster!$A$21)/1000000)+(SUMIFS('SP List (I-REAP)'!$M:$M,'SP List (I-REAP)'!$B:$B,StatusPGundertakeCluster!G$6,'SP List (I-REAP)'!$I:$I,StatusPGundertakeCluster!$A23,'SP List (I-REAP)'!$Q:$Q,StatusPGundertakeCluster!$A$21)/1000000)</f>
        <v>0</v>
      </c>
      <c r="H23" s="169" t="str">
        <f>SUMIFS('SP List (I-REAP)'!$O:$O,'SP List (I-REAP)'!$B:$B,StatusPGundertakeCluster!G$6,'SP List (I-REAP)'!$I:$I,StatusPGundertakeCluster!$A23,'SP List (I-REAP)'!$Q:$Q,StatusPGundertakeCluster!$A$21)/1000000</f>
        <v>0</v>
      </c>
      <c r="I23" s="169" t="str">
        <f>(SUMIFS('SP List (I-REAP)'!$K:$K,'SP List (I-REAP)'!$B:$B,StatusPGundertakeCluster!I$6,'SP List (I-REAP)'!$I:$I,StatusPGundertakeCluster!$A23,'SP List (I-REAP)'!$Q:$Q,StatusPGundertakeCluster!$A$21)/1000000)+(SUMIFS('SP List (I-REAP)'!$M:$M,'SP List (I-REAP)'!$B:$B,StatusPGundertakeCluster!I$6,'SP List (I-REAP)'!$I:$I,StatusPGundertakeCluster!$A23,'SP List (I-REAP)'!$Q:$Q,StatusPGundertakeCluster!$A$21)/1000000)</f>
        <v>0</v>
      </c>
      <c r="J23" s="169" t="str">
        <f>SUMIFS('SP List (I-REAP)'!$O:$O,'SP List (I-REAP)'!$B:$B,StatusPGundertakeCluster!I$6,'SP List (I-REAP)'!$I:$I,StatusPGundertakeCluster!$A23,'SP List (I-REAP)'!$Q:$Q,StatusPGundertakeCluster!$A$21)/1000000</f>
        <v>0</v>
      </c>
      <c r="K23" s="169" t="str">
        <f>(SUMIFS('SP List (I-REAP)'!$K:$K,'SP List (I-REAP)'!$B:$B,StatusPGundertakeCluster!K$6,'SP List (I-REAP)'!$I:$I,StatusPGundertakeCluster!$A23,'SP List (I-REAP)'!$Q:$Q,StatusPGundertakeCluster!$A$21)/1000000)+(SUMIFS('SP List (I-REAP)'!$M:$M,'SP List (I-REAP)'!$B:$B,StatusPGundertakeCluster!K$6,'SP List (I-REAP)'!$I:$I,StatusPGundertakeCluster!$A23,'SP List (I-REAP)'!$Q:$Q,StatusPGundertakeCluster!$A$21)/1000000)</f>
        <v>0</v>
      </c>
      <c r="L23" s="169" t="str">
        <f>SUMIFS('SP List (I-REAP)'!$O:$O,'SP List (I-REAP)'!$B:$B,StatusPGundertakeCluster!K$6,'SP List (I-REAP)'!$I:$I,StatusPGundertakeCluster!$A23,'SP List (I-REAP)'!$Q:$Q,StatusPGundertakeCluster!$A$21)/1000000</f>
        <v>0</v>
      </c>
      <c r="M23" s="94" t="str">
        <f>+E23+G23+I23+K23</f>
        <v>0</v>
      </c>
      <c r="N23" s="94" t="str">
        <f>+F23+H23+J23+L23</f>
        <v>0</v>
      </c>
      <c r="T23" s="48"/>
    </row>
    <row r="24" spans="1:20">
      <c r="A24" s="162" t="s">
        <v>16</v>
      </c>
      <c r="B24" s="93" t="str">
        <f>COUNTIFS('SP List (I-REAP)'!$I:$I,StatusPGundertakeCluster!$A24,'SP List (I-REAP)'!$Q:$Q,StatusPGundertakeCluster!$A$21)</f>
        <v>0</v>
      </c>
      <c r="C24" s="125" t="str">
        <f>SUMIFS('SP List (I-REAP)'!$AA:$AA,'SP List (I-REAP)'!$I:$I,StatusPGundertakeCluster!$A24,'SP List (I-REAP)'!$Q:$Q,StatusPGundertakeCluster!$A$21)</f>
        <v>0</v>
      </c>
      <c r="D24" s="125" t="str">
        <f>SUMIFS('SP List (I-REAP)'!$AD:$AD,'SP List (I-REAP)'!$I:$I,StatusPGundertakeCluster!$A24,'SP List (I-REAP)'!$Q:$Q,StatusPGundertakeCluster!$A$21)</f>
        <v>0</v>
      </c>
      <c r="E24" s="169" t="str">
        <f>(SUMIFS('SP List (I-REAP)'!$K:$K,'SP List (I-REAP)'!$B:$B,StatusPGundertakeCluster!E$6,'SP List (I-REAP)'!$I:$I,StatusPGundertakeCluster!$A24,'SP List (I-REAP)'!$Q:$Q,StatusPGundertakeCluster!$A$21)/1000000)+(SUMIFS('SP List (I-REAP)'!$M:$M,'SP List (I-REAP)'!$B:$B,StatusPGundertakeCluster!E$6,'SP List (I-REAP)'!$I:$I,StatusPGundertakeCluster!$A24,'SP List (I-REAP)'!$Q:$Q,StatusPGundertakeCluster!$A$21)/1000000)</f>
        <v>0</v>
      </c>
      <c r="F24" s="169" t="str">
        <f>SUMIFS('SP List (I-REAP)'!$O:$O,'SP List (I-REAP)'!$B:$B,StatusPGundertakeCluster!E$6,'SP List (I-REAP)'!$I:$I,StatusPGundertakeCluster!$A24,'SP List (I-REAP)'!$Q:$Q,StatusPGundertakeCluster!$A$21)/1000000</f>
        <v>0</v>
      </c>
      <c r="G24" s="169" t="str">
        <f>(SUMIFS('SP List (I-REAP)'!$K:$K,'SP List (I-REAP)'!$B:$B,StatusPGundertakeCluster!G$6,'SP List (I-REAP)'!$I:$I,StatusPGundertakeCluster!$A24,'SP List (I-REAP)'!$Q:$Q,StatusPGundertakeCluster!$A$21)/1000000)+(SUMIFS('SP List (I-REAP)'!$M:$M,'SP List (I-REAP)'!$B:$B,StatusPGundertakeCluster!G$6,'SP List (I-REAP)'!$I:$I,StatusPGundertakeCluster!$A24,'SP List (I-REAP)'!$Q:$Q,StatusPGundertakeCluster!$A$21)/1000000)</f>
        <v>0</v>
      </c>
      <c r="H24" s="169" t="str">
        <f>SUMIFS('SP List (I-REAP)'!$O:$O,'SP List (I-REAP)'!$B:$B,StatusPGundertakeCluster!G$6,'SP List (I-REAP)'!$I:$I,StatusPGundertakeCluster!$A24,'SP List (I-REAP)'!$Q:$Q,StatusPGundertakeCluster!$A$21)/1000000</f>
        <v>0</v>
      </c>
      <c r="I24" s="169" t="str">
        <f>(SUMIFS('SP List (I-REAP)'!$K:$K,'SP List (I-REAP)'!$B:$B,StatusPGundertakeCluster!I$6,'SP List (I-REAP)'!$I:$I,StatusPGundertakeCluster!$A24,'SP List (I-REAP)'!$Q:$Q,StatusPGundertakeCluster!$A$21)/1000000)+(SUMIFS('SP List (I-REAP)'!$M:$M,'SP List (I-REAP)'!$B:$B,StatusPGundertakeCluster!I$6,'SP List (I-REAP)'!$I:$I,StatusPGundertakeCluster!$A24,'SP List (I-REAP)'!$Q:$Q,StatusPGundertakeCluster!$A$21)/1000000)</f>
        <v>0</v>
      </c>
      <c r="J24" s="169" t="str">
        <f>SUMIFS('SP List (I-REAP)'!$O:$O,'SP List (I-REAP)'!$B:$B,StatusPGundertakeCluster!I$6,'SP List (I-REAP)'!$I:$I,StatusPGundertakeCluster!$A24,'SP List (I-REAP)'!$Q:$Q,StatusPGundertakeCluster!$A$21)/1000000</f>
        <v>0</v>
      </c>
      <c r="K24" s="169" t="str">
        <f>(SUMIFS('SP List (I-REAP)'!$K:$K,'SP List (I-REAP)'!$B:$B,StatusPGundertakeCluster!K$6,'SP List (I-REAP)'!$I:$I,StatusPGundertakeCluster!$A24,'SP List (I-REAP)'!$Q:$Q,StatusPGundertakeCluster!$A$21)/1000000)+(SUMIFS('SP List (I-REAP)'!$M:$M,'SP List (I-REAP)'!$B:$B,StatusPGundertakeCluster!K$6,'SP List (I-REAP)'!$I:$I,StatusPGundertakeCluster!$A24,'SP List (I-REAP)'!$Q:$Q,StatusPGundertakeCluster!$A$21)/1000000)</f>
        <v>0</v>
      </c>
      <c r="L24" s="169" t="str">
        <f>SUMIFS('SP List (I-REAP)'!$O:$O,'SP List (I-REAP)'!$B:$B,StatusPGundertakeCluster!K$6,'SP List (I-REAP)'!$I:$I,StatusPGundertakeCluster!$A24,'SP List (I-REAP)'!$Q:$Q,StatusPGundertakeCluster!$A$21)/1000000</f>
        <v>0</v>
      </c>
      <c r="M24" s="94" t="str">
        <f>+E24+G24+I24+K24</f>
        <v>0</v>
      </c>
      <c r="N24" s="94" t="str">
        <f>+F24+H24+J24+L24</f>
        <v>0</v>
      </c>
      <c r="T24" s="48"/>
    </row>
    <row r="25" spans="1:20">
      <c r="A25" s="162" t="s">
        <v>20</v>
      </c>
      <c r="B25" s="93" t="str">
        <f>COUNTIFS('SP List (I-REAP)'!$I:$I,StatusPGundertakeCluster!$A25,'SP List (I-REAP)'!$Q:$Q,StatusPGundertakeCluster!$A$21)</f>
        <v>0</v>
      </c>
      <c r="C25" s="125" t="str">
        <f>SUMIFS('SP List (I-REAP)'!$AA:$AA,'SP List (I-REAP)'!$I:$I,StatusPGundertakeCluster!$A25,'SP List (I-REAP)'!$Q:$Q,StatusPGundertakeCluster!$A$21)</f>
        <v>0</v>
      </c>
      <c r="D25" s="125" t="str">
        <f>SUMIFS('SP List (I-REAP)'!$AD:$AD,'SP List (I-REAP)'!$I:$I,StatusPGundertakeCluster!$A25,'SP List (I-REAP)'!$Q:$Q,StatusPGundertakeCluster!$A$21)</f>
        <v>0</v>
      </c>
      <c r="E25" s="169" t="str">
        <f>(SUMIFS('SP List (I-REAP)'!$K:$K,'SP List (I-REAP)'!$B:$B,StatusPGundertakeCluster!E$6,'SP List (I-REAP)'!$I:$I,StatusPGundertakeCluster!$A25,'SP List (I-REAP)'!$Q:$Q,StatusPGundertakeCluster!$A$21)/1000000)+(SUMIFS('SP List (I-REAP)'!$M:$M,'SP List (I-REAP)'!$B:$B,StatusPGundertakeCluster!E$6,'SP List (I-REAP)'!$I:$I,StatusPGundertakeCluster!$A25,'SP List (I-REAP)'!$Q:$Q,StatusPGundertakeCluster!$A$21)/1000000)</f>
        <v>0</v>
      </c>
      <c r="F25" s="169" t="str">
        <f>SUMIFS('SP List (I-REAP)'!$O:$O,'SP List (I-REAP)'!$B:$B,StatusPGundertakeCluster!E$6,'SP List (I-REAP)'!$I:$I,StatusPGundertakeCluster!$A25,'SP List (I-REAP)'!$Q:$Q,StatusPGundertakeCluster!$A$21)/1000000</f>
        <v>0</v>
      </c>
      <c r="G25" s="169" t="str">
        <f>(SUMIFS('SP List (I-REAP)'!$K:$K,'SP List (I-REAP)'!$B:$B,StatusPGundertakeCluster!G$6,'SP List (I-REAP)'!$I:$I,StatusPGundertakeCluster!$A25,'SP List (I-REAP)'!$Q:$Q,StatusPGundertakeCluster!$A$21)/1000000)+(SUMIFS('SP List (I-REAP)'!$M:$M,'SP List (I-REAP)'!$B:$B,StatusPGundertakeCluster!G$6,'SP List (I-REAP)'!$I:$I,StatusPGundertakeCluster!$A25,'SP List (I-REAP)'!$Q:$Q,StatusPGundertakeCluster!$A$21)/1000000)</f>
        <v>0</v>
      </c>
      <c r="H25" s="169" t="str">
        <f>SUMIFS('SP List (I-REAP)'!$O:$O,'SP List (I-REAP)'!$B:$B,StatusPGundertakeCluster!G$6,'SP List (I-REAP)'!$I:$I,StatusPGundertakeCluster!$A25,'SP List (I-REAP)'!$Q:$Q,StatusPGundertakeCluster!$A$21)/1000000</f>
        <v>0</v>
      </c>
      <c r="I25" s="169" t="str">
        <f>(SUMIFS('SP List (I-REAP)'!$K:$K,'SP List (I-REAP)'!$B:$B,StatusPGundertakeCluster!I$6,'SP List (I-REAP)'!$I:$I,StatusPGundertakeCluster!$A25,'SP List (I-REAP)'!$Q:$Q,StatusPGundertakeCluster!$A$21)/1000000)+(SUMIFS('SP List (I-REAP)'!$M:$M,'SP List (I-REAP)'!$B:$B,StatusPGundertakeCluster!I$6,'SP List (I-REAP)'!$I:$I,StatusPGundertakeCluster!$A25,'SP List (I-REAP)'!$Q:$Q,StatusPGundertakeCluster!$A$21)/1000000)</f>
        <v>0</v>
      </c>
      <c r="J25" s="169" t="str">
        <f>SUMIFS('SP List (I-REAP)'!$O:$O,'SP List (I-REAP)'!$B:$B,StatusPGundertakeCluster!I$6,'SP List (I-REAP)'!$I:$I,StatusPGundertakeCluster!$A25,'SP List (I-REAP)'!$Q:$Q,StatusPGundertakeCluster!$A$21)/1000000</f>
        <v>0</v>
      </c>
      <c r="K25" s="169" t="str">
        <f>(SUMIFS('SP List (I-REAP)'!$K:$K,'SP List (I-REAP)'!$B:$B,StatusPGundertakeCluster!K$6,'SP List (I-REAP)'!$I:$I,StatusPGundertakeCluster!$A25,'SP List (I-REAP)'!$Q:$Q,StatusPGundertakeCluster!$A$21)/1000000)+(SUMIFS('SP List (I-REAP)'!$M:$M,'SP List (I-REAP)'!$B:$B,StatusPGundertakeCluster!K$6,'SP List (I-REAP)'!$I:$I,StatusPGundertakeCluster!$A25,'SP List (I-REAP)'!$Q:$Q,StatusPGundertakeCluster!$A$21)/1000000)</f>
        <v>0</v>
      </c>
      <c r="L25" s="169" t="str">
        <f>SUMIFS('SP List (I-REAP)'!$O:$O,'SP List (I-REAP)'!$B:$B,StatusPGundertakeCluster!K$6,'SP List (I-REAP)'!$I:$I,StatusPGundertakeCluster!$A25,'SP List (I-REAP)'!$Q:$Q,StatusPGundertakeCluster!$A$21)/1000000</f>
        <v>0</v>
      </c>
      <c r="M25" s="94" t="str">
        <f>+E25+G25+I25+K25</f>
        <v>0</v>
      </c>
      <c r="N25" s="94" t="str">
        <f>+F25+H25+J25+L25</f>
        <v>0</v>
      </c>
      <c r="T25" s="48"/>
    </row>
    <row r="26" spans="1:20" customHeight="1" ht="14.25">
      <c r="A26" s="177" t="s">
        <v>2015</v>
      </c>
      <c r="B26" s="101" t="str">
        <f>SUM(B27:B30)</f>
        <v>0</v>
      </c>
      <c r="C26" s="130" t="str">
        <f>SUM(C27:C30)</f>
        <v>0</v>
      </c>
      <c r="D26" s="130" t="str">
        <f>SUM(D27:D30)</f>
        <v>0</v>
      </c>
      <c r="E26" s="171" t="str">
        <f>SUM(E27:E30)</f>
        <v>0</v>
      </c>
      <c r="F26" s="171" t="str">
        <f>SUM(F27:F30)</f>
        <v>0</v>
      </c>
      <c r="G26" s="171" t="str">
        <f>SUM(G27:G30)</f>
        <v>0</v>
      </c>
      <c r="H26" s="171" t="str">
        <f>SUM(H27:H30)</f>
        <v>0</v>
      </c>
      <c r="I26" s="171" t="str">
        <f>SUM(I27:I30)</f>
        <v>0</v>
      </c>
      <c r="J26" s="171" t="str">
        <f>SUM(J27:J30)</f>
        <v>0</v>
      </c>
      <c r="K26" s="171" t="str">
        <f>SUM(K27:K30)</f>
        <v>0</v>
      </c>
      <c r="L26" s="171" t="str">
        <f>SUM(L27:L30)</f>
        <v>0</v>
      </c>
      <c r="M26" s="171" t="str">
        <f>SUM(M27:M30)</f>
        <v>0</v>
      </c>
      <c r="N26" s="171" t="str">
        <f>SUM(N27:N30)</f>
        <v>0</v>
      </c>
      <c r="T26" s="48"/>
    </row>
    <row r="27" spans="1:20" customHeight="1" ht="14.25">
      <c r="A27" s="162" t="s">
        <v>7</v>
      </c>
      <c r="B27" s="93" t="str">
        <f>COUNTIFS('SP List (I-REAP)'!$I:$I,StatusPGundertakeCluster!$A27,'SP List (I-REAP)'!$Q:$Q,StatusPGundertakeCluster!$A$26)</f>
        <v>0</v>
      </c>
      <c r="C27" s="125" t="str">
        <f>SUMIFS('SP List (I-REAP)'!$AA:$AA,'SP List (I-REAP)'!$I:$I,StatusPGundertakeCluster!$A27,'SP List (I-REAP)'!$Q:$Q,StatusPGundertakeCluster!$A$26)</f>
        <v>0</v>
      </c>
      <c r="D27" s="125" t="str">
        <f>SUMIFS('SP List (I-REAP)'!$AD:$AD,'SP List (I-REAP)'!$I:$I,StatusPGundertakeCluster!$A27,'SP List (I-REAP)'!$Q:$Q,StatusPGundertakeCluster!$A$26)</f>
        <v>0</v>
      </c>
      <c r="E27" s="169" t="str">
        <f>(SUMIFS('SP List (I-REAP)'!$K:$K,'SP List (I-REAP)'!$B:$B,StatusPGundertakeCluster!E$6,'SP List (I-REAP)'!$I:$I,StatusPGundertakeCluster!$A27,'SP List (I-REAP)'!$Q:$Q,StatusPGundertakeCluster!$A$26)/1000000)+(SUMIFS('SP List (I-REAP)'!$M:$M,'SP List (I-REAP)'!$B:$B,StatusPGundertakeCluster!E$6,'SP List (I-REAP)'!$I:$I,StatusPGundertakeCluster!$A27,'SP List (I-REAP)'!$Q:$Q,StatusPGundertakeCluster!$A$26)/1000000)</f>
        <v>0</v>
      </c>
      <c r="F27" s="169" t="str">
        <f>SUMIFS('SP List (I-REAP)'!$O:$O,'SP List (I-REAP)'!$B:$B,StatusPGundertakeCluster!E$6,'SP List (I-REAP)'!$I:$I,StatusPGundertakeCluster!$A27,'SP List (I-REAP)'!$Q:$Q,StatusPGundertakeCluster!$A$26)/1000000</f>
        <v>0</v>
      </c>
      <c r="G27" s="169" t="str">
        <f>(SUMIFS('SP List (I-REAP)'!$K:$K,'SP List (I-REAP)'!$B:$B,StatusPGundertakeCluster!G$6,'SP List (I-REAP)'!$I:$I,StatusPGundertakeCluster!$A27,'SP List (I-REAP)'!$Q:$Q,StatusPGundertakeCluster!$A$26)/1000000)+(SUMIFS('SP List (I-REAP)'!$M:$M,'SP List (I-REAP)'!$B:$B,StatusPGundertakeCluster!G$6,'SP List (I-REAP)'!$I:$I,StatusPGundertakeCluster!$A27,'SP List (I-REAP)'!$Q:$Q,StatusPGundertakeCluster!$A$26)/1000000)</f>
        <v>0</v>
      </c>
      <c r="H27" s="169" t="str">
        <f>SUMIFS('SP List (I-REAP)'!$O:$O,'SP List (I-REAP)'!$B:$B,StatusPGundertakeCluster!G$6,'SP List (I-REAP)'!$I:$I,StatusPGundertakeCluster!$A27,'SP List (I-REAP)'!$Q:$Q,StatusPGundertakeCluster!$A$26)/1000000</f>
        <v>0</v>
      </c>
      <c r="I27" s="169" t="str">
        <f>(SUMIFS('SP List (I-REAP)'!$K:$K,'SP List (I-REAP)'!$B:$B,StatusPGundertakeCluster!I$6,'SP List (I-REAP)'!$I:$I,StatusPGundertakeCluster!$A27,'SP List (I-REAP)'!$Q:$Q,StatusPGundertakeCluster!$A$26)/1000000)+(SUMIFS('SP List (I-REAP)'!$M:$M,'SP List (I-REAP)'!$B:$B,StatusPGundertakeCluster!I$6,'SP List (I-REAP)'!$I:$I,StatusPGundertakeCluster!$A27,'SP List (I-REAP)'!$Q:$Q,StatusPGundertakeCluster!$A$26)/1000000)</f>
        <v>0</v>
      </c>
      <c r="J27" s="169" t="str">
        <f>SUMIFS('SP List (I-REAP)'!$O:$O,'SP List (I-REAP)'!$B:$B,StatusPGundertakeCluster!I$6,'SP List (I-REAP)'!$I:$I,StatusPGundertakeCluster!$A27,'SP List (I-REAP)'!$Q:$Q,StatusPGundertakeCluster!$A$26)/1000000</f>
        <v>0</v>
      </c>
      <c r="K27" s="169" t="str">
        <f>(SUMIFS('SP List (I-REAP)'!$K:$K,'SP List (I-REAP)'!$B:$B,StatusPGundertakeCluster!K$6,'SP List (I-REAP)'!$I:$I,StatusPGundertakeCluster!$A27,'SP List (I-REAP)'!$Q:$Q,StatusPGundertakeCluster!$A$26)/1000000)+(SUMIFS('SP List (I-REAP)'!$M:$M,'SP List (I-REAP)'!$B:$B,StatusPGundertakeCluster!K$6,'SP List (I-REAP)'!$I:$I,StatusPGundertakeCluster!$A27,'SP List (I-REAP)'!$Q:$Q,StatusPGundertakeCluster!$A$26)/1000000)</f>
        <v>0</v>
      </c>
      <c r="L27" s="169" t="str">
        <f>SUMIFS('SP List (I-REAP)'!$O:$O,'SP List (I-REAP)'!$B:$B,StatusPGundertakeCluster!K$6,'SP List (I-REAP)'!$I:$I,StatusPGundertakeCluster!$A27,'SP List (I-REAP)'!$Q:$Q,StatusPGundertakeCluster!$A$26)/1000000</f>
        <v>0</v>
      </c>
      <c r="M27" s="94" t="str">
        <f>+E27+G27+I27+K27</f>
        <v>0</v>
      </c>
      <c r="N27" s="94" t="str">
        <f>+F27+H27+J27+L27</f>
        <v>0</v>
      </c>
      <c r="T27" s="48"/>
    </row>
    <row r="28" spans="1:20" customHeight="1" ht="14.25">
      <c r="A28" s="162" t="s">
        <v>12</v>
      </c>
      <c r="B28" s="93" t="str">
        <f>COUNTIFS('SP List (I-REAP)'!$I:$I,StatusPGundertakeCluster!$A28,'SP List (I-REAP)'!$Q:$Q,StatusPGundertakeCluster!$A$26)</f>
        <v>0</v>
      </c>
      <c r="C28" s="125" t="str">
        <f>SUMIFS('SP List (I-REAP)'!$AA:$AA,'SP List (I-REAP)'!$I:$I,StatusPGundertakeCluster!$A28,'SP List (I-REAP)'!$Q:$Q,StatusPGundertakeCluster!$A$26)</f>
        <v>0</v>
      </c>
      <c r="D28" s="125" t="str">
        <f>SUMIFS('SP List (I-REAP)'!$AD:$AD,'SP List (I-REAP)'!$I:$I,StatusPGundertakeCluster!$A28,'SP List (I-REAP)'!$Q:$Q,StatusPGundertakeCluster!$A$26)</f>
        <v>0</v>
      </c>
      <c r="E28" s="169" t="str">
        <f>(SUMIFS('SP List (I-REAP)'!$K:$K,'SP List (I-REAP)'!$B:$B,StatusPGundertakeCluster!E$6,'SP List (I-REAP)'!$I:$I,StatusPGundertakeCluster!$A28,'SP List (I-REAP)'!$Q:$Q,StatusPGundertakeCluster!$A$26)/1000000)+(SUMIFS('SP List (I-REAP)'!$M:$M,'SP List (I-REAP)'!$B:$B,StatusPGundertakeCluster!E$6,'SP List (I-REAP)'!$I:$I,StatusPGundertakeCluster!$A28,'SP List (I-REAP)'!$Q:$Q,StatusPGundertakeCluster!$A$26)/1000000)</f>
        <v>0</v>
      </c>
      <c r="F28" s="169" t="str">
        <f>SUMIFS('SP List (I-REAP)'!$O:$O,'SP List (I-REAP)'!$B:$B,StatusPGundertakeCluster!E$6,'SP List (I-REAP)'!$I:$I,StatusPGundertakeCluster!$A28,'SP List (I-REAP)'!$Q:$Q,StatusPGundertakeCluster!$A$26)/1000000</f>
        <v>0</v>
      </c>
      <c r="G28" s="169" t="str">
        <f>(SUMIFS('SP List (I-REAP)'!$K:$K,'SP List (I-REAP)'!$B:$B,StatusPGundertakeCluster!G$6,'SP List (I-REAP)'!$I:$I,StatusPGundertakeCluster!$A28,'SP List (I-REAP)'!$Q:$Q,StatusPGundertakeCluster!$A$26)/1000000)+(SUMIFS('SP List (I-REAP)'!$M:$M,'SP List (I-REAP)'!$B:$B,StatusPGundertakeCluster!G$6,'SP List (I-REAP)'!$I:$I,StatusPGundertakeCluster!$A28,'SP List (I-REAP)'!$Q:$Q,StatusPGundertakeCluster!$A$26)/1000000)</f>
        <v>0</v>
      </c>
      <c r="H28" s="169" t="str">
        <f>SUMIFS('SP List (I-REAP)'!$O:$O,'SP List (I-REAP)'!$B:$B,StatusPGundertakeCluster!G$6,'SP List (I-REAP)'!$I:$I,StatusPGundertakeCluster!$A28,'SP List (I-REAP)'!$Q:$Q,StatusPGundertakeCluster!$A$26)/1000000</f>
        <v>0</v>
      </c>
      <c r="I28" s="169" t="str">
        <f>(SUMIFS('SP List (I-REAP)'!$K:$K,'SP List (I-REAP)'!$B:$B,StatusPGundertakeCluster!I$6,'SP List (I-REAP)'!$I:$I,StatusPGundertakeCluster!$A28,'SP List (I-REAP)'!$Q:$Q,StatusPGundertakeCluster!$A$26)/1000000)+(SUMIFS('SP List (I-REAP)'!$M:$M,'SP List (I-REAP)'!$B:$B,StatusPGundertakeCluster!I$6,'SP List (I-REAP)'!$I:$I,StatusPGundertakeCluster!$A28,'SP List (I-REAP)'!$Q:$Q,StatusPGundertakeCluster!$A$26)/1000000)</f>
        <v>0</v>
      </c>
      <c r="J28" s="169" t="str">
        <f>SUMIFS('SP List (I-REAP)'!$O:$O,'SP List (I-REAP)'!$B:$B,StatusPGundertakeCluster!I$6,'SP List (I-REAP)'!$I:$I,StatusPGundertakeCluster!$A28,'SP List (I-REAP)'!$Q:$Q,StatusPGundertakeCluster!$A$26)/1000000</f>
        <v>0</v>
      </c>
      <c r="K28" s="169" t="str">
        <f>(SUMIFS('SP List (I-REAP)'!$K:$K,'SP List (I-REAP)'!$B:$B,StatusPGundertakeCluster!K$6,'SP List (I-REAP)'!$I:$I,StatusPGundertakeCluster!$A28,'SP List (I-REAP)'!$Q:$Q,StatusPGundertakeCluster!$A$26)/1000000)+(SUMIFS('SP List (I-REAP)'!$M:$M,'SP List (I-REAP)'!$B:$B,StatusPGundertakeCluster!K$6,'SP List (I-REAP)'!$I:$I,StatusPGundertakeCluster!$A28,'SP List (I-REAP)'!$Q:$Q,StatusPGundertakeCluster!$A$26)/1000000)</f>
        <v>0</v>
      </c>
      <c r="L28" s="169" t="str">
        <f>SUMIFS('SP List (I-REAP)'!$O:$O,'SP List (I-REAP)'!$B:$B,StatusPGundertakeCluster!K$6,'SP List (I-REAP)'!$I:$I,StatusPGundertakeCluster!$A28,'SP List (I-REAP)'!$Q:$Q,StatusPGundertakeCluster!$A$26)/1000000</f>
        <v>0</v>
      </c>
      <c r="M28" s="94" t="str">
        <f>+E28+G28+I28+K28</f>
        <v>0</v>
      </c>
      <c r="N28" s="94" t="str">
        <f>+F28+H28+J28+L28</f>
        <v>0</v>
      </c>
      <c r="T28" s="48"/>
    </row>
    <row r="29" spans="1:20" customHeight="1" ht="14.25">
      <c r="A29" s="162" t="s">
        <v>16</v>
      </c>
      <c r="B29" s="93" t="str">
        <f>COUNTIFS('SP List (I-REAP)'!$I:$I,StatusPGundertakeCluster!$A29,'SP List (I-REAP)'!$Q:$Q,StatusPGundertakeCluster!$A$26)</f>
        <v>0</v>
      </c>
      <c r="C29" s="125" t="str">
        <f>SUMIFS('SP List (I-REAP)'!$AA:$AA,'SP List (I-REAP)'!$I:$I,StatusPGundertakeCluster!$A29,'SP List (I-REAP)'!$Q:$Q,StatusPGundertakeCluster!$A$26)</f>
        <v>0</v>
      </c>
      <c r="D29" s="125" t="str">
        <f>SUMIFS('SP List (I-REAP)'!$AD:$AD,'SP List (I-REAP)'!$I:$I,StatusPGundertakeCluster!$A29,'SP List (I-REAP)'!$Q:$Q,StatusPGundertakeCluster!$A$26)</f>
        <v>0</v>
      </c>
      <c r="E29" s="169" t="str">
        <f>(SUMIFS('SP List (I-REAP)'!$K:$K,'SP List (I-REAP)'!$B:$B,StatusPGundertakeCluster!E$6,'SP List (I-REAP)'!$I:$I,StatusPGundertakeCluster!$A29,'SP List (I-REAP)'!$Q:$Q,StatusPGundertakeCluster!$A$26)/1000000)+(SUMIFS('SP List (I-REAP)'!$M:$M,'SP List (I-REAP)'!$B:$B,StatusPGundertakeCluster!E$6,'SP List (I-REAP)'!$I:$I,StatusPGundertakeCluster!$A29,'SP List (I-REAP)'!$Q:$Q,StatusPGundertakeCluster!$A$26)/1000000)</f>
        <v>0</v>
      </c>
      <c r="F29" s="169" t="str">
        <f>SUMIFS('SP List (I-REAP)'!$O:$O,'SP List (I-REAP)'!$B:$B,StatusPGundertakeCluster!E$6,'SP List (I-REAP)'!$I:$I,StatusPGundertakeCluster!$A29,'SP List (I-REAP)'!$Q:$Q,StatusPGundertakeCluster!$A$26)/1000000</f>
        <v>0</v>
      </c>
      <c r="G29" s="169" t="str">
        <f>(SUMIFS('SP List (I-REAP)'!$K:$K,'SP List (I-REAP)'!$B:$B,StatusPGundertakeCluster!G$6,'SP List (I-REAP)'!$I:$I,StatusPGundertakeCluster!$A29,'SP List (I-REAP)'!$Q:$Q,StatusPGundertakeCluster!$A$26)/1000000)+(SUMIFS('SP List (I-REAP)'!$M:$M,'SP List (I-REAP)'!$B:$B,StatusPGundertakeCluster!G$6,'SP List (I-REAP)'!$I:$I,StatusPGundertakeCluster!$A29,'SP List (I-REAP)'!$Q:$Q,StatusPGundertakeCluster!$A$26)/1000000)</f>
        <v>0</v>
      </c>
      <c r="H29" s="169" t="str">
        <f>SUMIFS('SP List (I-REAP)'!$O:$O,'SP List (I-REAP)'!$B:$B,StatusPGundertakeCluster!G$6,'SP List (I-REAP)'!$I:$I,StatusPGundertakeCluster!$A29,'SP List (I-REAP)'!$Q:$Q,StatusPGundertakeCluster!$A$26)/1000000</f>
        <v>0</v>
      </c>
      <c r="I29" s="169" t="str">
        <f>(SUMIFS('SP List (I-REAP)'!$K:$K,'SP List (I-REAP)'!$B:$B,StatusPGundertakeCluster!I$6,'SP List (I-REAP)'!$I:$I,StatusPGundertakeCluster!$A29,'SP List (I-REAP)'!$Q:$Q,StatusPGundertakeCluster!$A$26)/1000000)+(SUMIFS('SP List (I-REAP)'!$M:$M,'SP List (I-REAP)'!$B:$B,StatusPGundertakeCluster!I$6,'SP List (I-REAP)'!$I:$I,StatusPGundertakeCluster!$A29,'SP List (I-REAP)'!$Q:$Q,StatusPGundertakeCluster!$A$26)/1000000)</f>
        <v>0</v>
      </c>
      <c r="J29" s="169" t="str">
        <f>SUMIFS('SP List (I-REAP)'!$O:$O,'SP List (I-REAP)'!$B:$B,StatusPGundertakeCluster!I$6,'SP List (I-REAP)'!$I:$I,StatusPGundertakeCluster!$A29,'SP List (I-REAP)'!$Q:$Q,StatusPGundertakeCluster!$A$26)/1000000</f>
        <v>0</v>
      </c>
      <c r="K29" s="169" t="str">
        <f>(SUMIFS('SP List (I-REAP)'!$K:$K,'SP List (I-REAP)'!$B:$B,StatusPGundertakeCluster!K$6,'SP List (I-REAP)'!$I:$I,StatusPGundertakeCluster!$A29,'SP List (I-REAP)'!$Q:$Q,StatusPGundertakeCluster!$A$26)/1000000)+(SUMIFS('SP List (I-REAP)'!$M:$M,'SP List (I-REAP)'!$B:$B,StatusPGundertakeCluster!K$6,'SP List (I-REAP)'!$I:$I,StatusPGundertakeCluster!$A29,'SP List (I-REAP)'!$Q:$Q,StatusPGundertakeCluster!$A$26)/1000000)</f>
        <v>0</v>
      </c>
      <c r="L29" s="169" t="str">
        <f>SUMIFS('SP List (I-REAP)'!$O:$O,'SP List (I-REAP)'!$B:$B,StatusPGundertakeCluster!K$6,'SP List (I-REAP)'!$I:$I,StatusPGundertakeCluster!$A29,'SP List (I-REAP)'!$Q:$Q,StatusPGundertakeCluster!$A$26)/1000000</f>
        <v>0</v>
      </c>
      <c r="M29" s="94" t="str">
        <f>+E29+G29+I29+K29</f>
        <v>0</v>
      </c>
      <c r="N29" s="94" t="str">
        <f>+F29+H29+J29+L29</f>
        <v>0</v>
      </c>
      <c r="T29" s="48"/>
    </row>
    <row r="30" spans="1:20" customHeight="1" ht="14.25">
      <c r="A30" s="162" t="s">
        <v>20</v>
      </c>
      <c r="B30" s="93" t="str">
        <f>COUNTIFS('SP List (I-REAP)'!$I:$I,StatusPGundertakeCluster!$A30,'SP List (I-REAP)'!$Q:$Q,StatusPGundertakeCluster!$A$26)</f>
        <v>0</v>
      </c>
      <c r="C30" s="125" t="str">
        <f>SUMIFS('SP List (I-REAP)'!$AA:$AA,'SP List (I-REAP)'!$I:$I,StatusPGundertakeCluster!$A30,'SP List (I-REAP)'!$Q:$Q,StatusPGundertakeCluster!$A$26)</f>
        <v>0</v>
      </c>
      <c r="D30" s="125" t="str">
        <f>SUMIFS('SP List (I-REAP)'!$AD:$AD,'SP List (I-REAP)'!$I:$I,StatusPGundertakeCluster!$A30,'SP List (I-REAP)'!$Q:$Q,StatusPGundertakeCluster!$A$26)</f>
        <v>0</v>
      </c>
      <c r="E30" s="169" t="str">
        <f>(SUMIFS('SP List (I-REAP)'!$K:$K,'SP List (I-REAP)'!$B:$B,StatusPGundertakeCluster!E$6,'SP List (I-REAP)'!$I:$I,StatusPGundertakeCluster!$A30,'SP List (I-REAP)'!$Q:$Q,StatusPGundertakeCluster!$A$26)/1000000)+(SUMIFS('SP List (I-REAP)'!$M:$M,'SP List (I-REAP)'!$B:$B,StatusPGundertakeCluster!E$6,'SP List (I-REAP)'!$I:$I,StatusPGundertakeCluster!$A30,'SP List (I-REAP)'!$Q:$Q,StatusPGundertakeCluster!$A$26)/1000000)</f>
        <v>0</v>
      </c>
      <c r="F30" s="169" t="str">
        <f>SUMIFS('SP List (I-REAP)'!$O:$O,'SP List (I-REAP)'!$B:$B,StatusPGundertakeCluster!E$6,'SP List (I-REAP)'!$I:$I,StatusPGundertakeCluster!$A30,'SP List (I-REAP)'!$Q:$Q,StatusPGundertakeCluster!$A$26)/1000000</f>
        <v>0</v>
      </c>
      <c r="G30" s="169" t="str">
        <f>(SUMIFS('SP List (I-REAP)'!$K:$K,'SP List (I-REAP)'!$B:$B,StatusPGundertakeCluster!G$6,'SP List (I-REAP)'!$I:$I,StatusPGundertakeCluster!$A30,'SP List (I-REAP)'!$Q:$Q,StatusPGundertakeCluster!$A$26)/1000000)+(SUMIFS('SP List (I-REAP)'!$M:$M,'SP List (I-REAP)'!$B:$B,StatusPGundertakeCluster!G$6,'SP List (I-REAP)'!$I:$I,StatusPGundertakeCluster!$A30,'SP List (I-REAP)'!$Q:$Q,StatusPGundertakeCluster!$A$26)/1000000)</f>
        <v>0</v>
      </c>
      <c r="H30" s="169" t="str">
        <f>SUMIFS('SP List (I-REAP)'!$O:$O,'SP List (I-REAP)'!$B:$B,StatusPGundertakeCluster!G$6,'SP List (I-REAP)'!$I:$I,StatusPGundertakeCluster!$A30,'SP List (I-REAP)'!$Q:$Q,StatusPGundertakeCluster!$A$26)/1000000</f>
        <v>0</v>
      </c>
      <c r="I30" s="169" t="str">
        <f>(SUMIFS('SP List (I-REAP)'!$K:$K,'SP List (I-REAP)'!$B:$B,StatusPGundertakeCluster!I$6,'SP List (I-REAP)'!$I:$I,StatusPGundertakeCluster!$A30,'SP List (I-REAP)'!$Q:$Q,StatusPGundertakeCluster!$A$26)/1000000)+(SUMIFS('SP List (I-REAP)'!$M:$M,'SP List (I-REAP)'!$B:$B,StatusPGundertakeCluster!I$6,'SP List (I-REAP)'!$I:$I,StatusPGundertakeCluster!$A30,'SP List (I-REAP)'!$Q:$Q,StatusPGundertakeCluster!$A$26)/1000000)</f>
        <v>0</v>
      </c>
      <c r="J30" s="169" t="str">
        <f>SUMIFS('SP List (I-REAP)'!$O:$O,'SP List (I-REAP)'!$B:$B,StatusPGundertakeCluster!I$6,'SP List (I-REAP)'!$I:$I,StatusPGundertakeCluster!$A30,'SP List (I-REAP)'!$Q:$Q,StatusPGundertakeCluster!$A$26)/1000000</f>
        <v>0</v>
      </c>
      <c r="K30" s="169" t="str">
        <f>(SUMIFS('SP List (I-REAP)'!$K:$K,'SP List (I-REAP)'!$B:$B,StatusPGundertakeCluster!K$6,'SP List (I-REAP)'!$I:$I,StatusPGundertakeCluster!$A30,'SP List (I-REAP)'!$Q:$Q,StatusPGundertakeCluster!$A$26)/1000000)+(SUMIFS('SP List (I-REAP)'!$M:$M,'SP List (I-REAP)'!$B:$B,StatusPGundertakeCluster!K$6,'SP List (I-REAP)'!$I:$I,StatusPGundertakeCluster!$A30,'SP List (I-REAP)'!$Q:$Q,StatusPGundertakeCluster!$A$26)/1000000)</f>
        <v>0</v>
      </c>
      <c r="L30" s="169" t="str">
        <f>SUMIFS('SP List (I-REAP)'!$O:$O,'SP List (I-REAP)'!$B:$B,StatusPGundertakeCluster!K$6,'SP List (I-REAP)'!$I:$I,StatusPGundertakeCluster!$A30,'SP List (I-REAP)'!$Q:$Q,StatusPGundertakeCluster!$A$26)/1000000</f>
        <v>0</v>
      </c>
      <c r="M30" s="94" t="str">
        <f>+E30+G30+I30+K30</f>
        <v>0</v>
      </c>
      <c r="N30" s="94" t="str">
        <f>+F30+H30+J30+L30</f>
        <v>0</v>
      </c>
      <c r="T30" s="48"/>
    </row>
    <row r="31" spans="1:20" customHeight="1" ht="14.25">
      <c r="A31" s="165" t="s">
        <v>2016</v>
      </c>
      <c r="B31" s="95" t="str">
        <f>+B32</f>
        <v>0</v>
      </c>
      <c r="C31" s="128" t="str">
        <f>+C32</f>
        <v>0</v>
      </c>
      <c r="D31" s="128" t="str">
        <f>+D32</f>
        <v>0</v>
      </c>
      <c r="E31" s="170" t="str">
        <f>+E32</f>
        <v>0</v>
      </c>
      <c r="F31" s="170" t="str">
        <f>+F32</f>
        <v>0</v>
      </c>
      <c r="G31" s="170" t="str">
        <f>+G32</f>
        <v>0</v>
      </c>
      <c r="H31" s="170" t="str">
        <f>+H32</f>
        <v>0</v>
      </c>
      <c r="I31" s="170" t="str">
        <f>+I32</f>
        <v>0</v>
      </c>
      <c r="J31" s="170" t="str">
        <f>+J32</f>
        <v>0</v>
      </c>
      <c r="K31" s="170" t="str">
        <f>+K32</f>
        <v>0</v>
      </c>
      <c r="L31" s="170" t="str">
        <f>+L32</f>
        <v>0</v>
      </c>
      <c r="M31" s="170" t="str">
        <f>+M32</f>
        <v>0</v>
      </c>
      <c r="N31" s="170" t="str">
        <f>+N32</f>
        <v>0</v>
      </c>
      <c r="T31" s="48"/>
    </row>
    <row r="32" spans="1:20">
      <c r="A32" s="106" t="s">
        <v>913</v>
      </c>
      <c r="B32" s="104" t="str">
        <f>SUM(B33:B36)</f>
        <v>0</v>
      </c>
      <c r="C32" s="131" t="str">
        <f>SUM(C33:C36)</f>
        <v>0</v>
      </c>
      <c r="D32" s="131" t="str">
        <f>SUM(D33:D36)</f>
        <v>0</v>
      </c>
      <c r="E32" s="172" t="str">
        <f>SUM(E33:E36)</f>
        <v>0</v>
      </c>
      <c r="F32" s="172" t="str">
        <f>SUM(F33:F36)</f>
        <v>0</v>
      </c>
      <c r="G32" s="172" t="str">
        <f>SUM(G33:G36)</f>
        <v>0</v>
      </c>
      <c r="H32" s="172" t="str">
        <f>SUM(H33:H36)</f>
        <v>0</v>
      </c>
      <c r="I32" s="172" t="str">
        <f>SUM(I33:I36)</f>
        <v>0</v>
      </c>
      <c r="J32" s="172" t="str">
        <f>SUM(J33:J36)</f>
        <v>0</v>
      </c>
      <c r="K32" s="172" t="str">
        <f>SUM(K33:K36)</f>
        <v>0</v>
      </c>
      <c r="L32" s="172" t="str">
        <f>SUM(L33:L36)</f>
        <v>0</v>
      </c>
      <c r="M32" s="172" t="str">
        <f>SUM(M33:M36)</f>
        <v>0</v>
      </c>
      <c r="N32" s="172" t="str">
        <f>SUM(N33:N36)</f>
        <v>0</v>
      </c>
      <c r="T32" s="48"/>
    </row>
    <row r="33" spans="1:20">
      <c r="A33" s="162" t="s">
        <v>7</v>
      </c>
      <c r="B33" s="93" t="str">
        <f>COUNTIFS('SP List (I-REAP)'!$I:$I,StatusPGundertakeCluster!$A33,'SP List (I-REAP)'!$Q:$Q,StatusPGundertakeCluster!$A$32)</f>
        <v>0</v>
      </c>
      <c r="C33" s="125" t="str">
        <f>SUMIFS('SP List (I-REAP)'!$AA:$AA,'SP List (I-REAP)'!$I:$I,StatusPGundertakeCluster!$A33,'SP List (I-REAP)'!$Q:$Q,StatusPGundertakeCluster!$A$32)</f>
        <v>0</v>
      </c>
      <c r="D33" s="125" t="str">
        <f>SUMIFS('SP List (I-REAP)'!$AD:$AD,'SP List (I-REAP)'!$I:$I,StatusPGundertakeCluster!$A33,'SP List (I-REAP)'!$Q:$Q,StatusPGundertakeCluster!$A$32)</f>
        <v>0</v>
      </c>
      <c r="E33" s="169" t="str">
        <f>(SUMIFS('SP List (I-REAP)'!$K:$K,'SP List (I-REAP)'!$B:$B,StatusPGundertakeCluster!E$6,'SP List (I-REAP)'!$I:$I,StatusPGundertakeCluster!$A33,'SP List (I-REAP)'!$Q:$Q,StatusPGundertakeCluster!$A$32)/1000000)+(SUMIFS('SP List (I-REAP)'!$M:$M,'SP List (I-REAP)'!$B:$B,StatusPGundertakeCluster!E$6,'SP List (I-REAP)'!$I:$I,StatusPGundertakeCluster!$A33,'SP List (I-REAP)'!$Q:$Q,StatusPGundertakeCluster!$A$32)/1000000)</f>
        <v>0</v>
      </c>
      <c r="F33" s="169" t="str">
        <f>SUMIFS('SP List (I-REAP)'!$O:$O,'SP List (I-REAP)'!$B:$B,StatusPGundertakeCluster!E$6,'SP List (I-REAP)'!$I:$I,StatusPGundertakeCluster!$A33,'SP List (I-REAP)'!$Q:$Q,StatusPGundertakeCluster!$A$32)/1000000</f>
        <v>0</v>
      </c>
      <c r="G33" s="169" t="str">
        <f>(SUMIFS('SP List (I-REAP)'!$K:$K,'SP List (I-REAP)'!$B:$B,StatusPGundertakeCluster!G$6,'SP List (I-REAP)'!$I:$I,StatusPGundertakeCluster!$A33,'SP List (I-REAP)'!$Q:$Q,StatusPGundertakeCluster!$A$32)/1000000)+(SUMIFS('SP List (I-REAP)'!$M:$M,'SP List (I-REAP)'!$B:$B,StatusPGundertakeCluster!G$6,'SP List (I-REAP)'!$I:$I,StatusPGundertakeCluster!$A33,'SP List (I-REAP)'!$Q:$Q,StatusPGundertakeCluster!$A$32)/1000000)</f>
        <v>0</v>
      </c>
      <c r="H33" s="169" t="str">
        <f>SUMIFS('SP List (I-REAP)'!$O:$O,'SP List (I-REAP)'!$B:$B,StatusPGundertakeCluster!G$6,'SP List (I-REAP)'!$I:$I,StatusPGundertakeCluster!$A33,'SP List (I-REAP)'!$Q:$Q,StatusPGundertakeCluster!$A$32)/1000000</f>
        <v>0</v>
      </c>
      <c r="I33" s="169" t="str">
        <f>(SUMIFS('SP List (I-REAP)'!$K:$K,'SP List (I-REAP)'!$B:$B,StatusPGundertakeCluster!I$6,'SP List (I-REAP)'!$I:$I,StatusPGundertakeCluster!$A33,'SP List (I-REAP)'!$Q:$Q,StatusPGundertakeCluster!$A$32)/1000000)+(SUMIFS('SP List (I-REAP)'!$M:$M,'SP List (I-REAP)'!$B:$B,StatusPGundertakeCluster!I$6,'SP List (I-REAP)'!$I:$I,StatusPGundertakeCluster!$A33,'SP List (I-REAP)'!$Q:$Q,StatusPGundertakeCluster!$A$32)/1000000)</f>
        <v>0</v>
      </c>
      <c r="J33" s="169" t="str">
        <f>SUMIFS('SP List (I-REAP)'!$O:$O,'SP List (I-REAP)'!$B:$B,StatusPGundertakeCluster!I$6,'SP List (I-REAP)'!$I:$I,StatusPGundertakeCluster!$A33,'SP List (I-REAP)'!$Q:$Q,StatusPGundertakeCluster!$A$32)/1000000</f>
        <v>0</v>
      </c>
      <c r="K33" s="169" t="str">
        <f>(SUMIFS('SP List (I-REAP)'!$K:$K,'SP List (I-REAP)'!$B:$B,StatusPGundertakeCluster!K$6,'SP List (I-REAP)'!$I:$I,StatusPGundertakeCluster!$A33,'SP List (I-REAP)'!$Q:$Q,StatusPGundertakeCluster!$A$32)/1000000)+(SUMIFS('SP List (I-REAP)'!$M:$M,'SP List (I-REAP)'!$B:$B,StatusPGundertakeCluster!K$6,'SP List (I-REAP)'!$I:$I,StatusPGundertakeCluster!$A33,'SP List (I-REAP)'!$Q:$Q,StatusPGundertakeCluster!$A$32)/1000000)</f>
        <v>0</v>
      </c>
      <c r="L33" s="169" t="str">
        <f>SUMIFS('SP List (I-REAP)'!$O:$O,'SP List (I-REAP)'!$B:$B,StatusPGundertakeCluster!K$6,'SP List (I-REAP)'!$I:$I,StatusPGundertakeCluster!$A33,'SP List (I-REAP)'!$Q:$Q,StatusPGundertakeCluster!$A$32)/1000000</f>
        <v>0</v>
      </c>
      <c r="M33" s="94" t="str">
        <f>+E33+G33+I33+K33</f>
        <v>0</v>
      </c>
      <c r="N33" s="94" t="str">
        <f>+F33+H33+J33+L33</f>
        <v>0</v>
      </c>
      <c r="T33" s="48"/>
    </row>
    <row r="34" spans="1:20">
      <c r="A34" s="162" t="s">
        <v>12</v>
      </c>
      <c r="B34" s="93" t="str">
        <f>COUNTIFS('SP List (I-REAP)'!$I:$I,StatusPGundertakeCluster!$A34,'SP List (I-REAP)'!$Q:$Q,StatusPGundertakeCluster!$A$32)</f>
        <v>0</v>
      </c>
      <c r="C34" s="125" t="str">
        <f>SUMIFS('SP List (I-REAP)'!$AA:$AA,'SP List (I-REAP)'!$I:$I,StatusPGundertakeCluster!$A34,'SP List (I-REAP)'!$Q:$Q,StatusPGundertakeCluster!$A$32)</f>
        <v>0</v>
      </c>
      <c r="D34" s="125" t="str">
        <f>SUMIFS('SP List (I-REAP)'!$AD:$AD,'SP List (I-REAP)'!$I:$I,StatusPGundertakeCluster!$A34,'SP List (I-REAP)'!$Q:$Q,StatusPGundertakeCluster!$A$32)</f>
        <v>0</v>
      </c>
      <c r="E34" s="169" t="str">
        <f>(SUMIFS('SP List (I-REAP)'!$K:$K,'SP List (I-REAP)'!$B:$B,StatusPGundertakeCluster!E$6,'SP List (I-REAP)'!$I:$I,StatusPGundertakeCluster!$A34,'SP List (I-REAP)'!$Q:$Q,StatusPGundertakeCluster!$A$32)/1000000)+(SUMIFS('SP List (I-REAP)'!$M:$M,'SP List (I-REAP)'!$B:$B,StatusPGundertakeCluster!E$6,'SP List (I-REAP)'!$I:$I,StatusPGundertakeCluster!$A34,'SP List (I-REAP)'!$Q:$Q,StatusPGundertakeCluster!$A$32)/1000000)</f>
        <v>0</v>
      </c>
      <c r="F34" s="169" t="str">
        <f>SUMIFS('SP List (I-REAP)'!$O:$O,'SP List (I-REAP)'!$B:$B,StatusPGundertakeCluster!E$6,'SP List (I-REAP)'!$I:$I,StatusPGundertakeCluster!$A34,'SP List (I-REAP)'!$Q:$Q,StatusPGundertakeCluster!$A$32)/1000000</f>
        <v>0</v>
      </c>
      <c r="G34" s="169" t="str">
        <f>(SUMIFS('SP List (I-REAP)'!$K:$K,'SP List (I-REAP)'!$B:$B,StatusPGundertakeCluster!G$6,'SP List (I-REAP)'!$I:$I,StatusPGundertakeCluster!$A34,'SP List (I-REAP)'!$Q:$Q,StatusPGundertakeCluster!$A$32)/1000000)+(SUMIFS('SP List (I-REAP)'!$M:$M,'SP List (I-REAP)'!$B:$B,StatusPGundertakeCluster!G$6,'SP List (I-REAP)'!$I:$I,StatusPGundertakeCluster!$A34,'SP List (I-REAP)'!$Q:$Q,StatusPGundertakeCluster!$A$32)/1000000)</f>
        <v>0</v>
      </c>
      <c r="H34" s="169" t="str">
        <f>SUMIFS('SP List (I-REAP)'!$O:$O,'SP List (I-REAP)'!$B:$B,StatusPGundertakeCluster!G$6,'SP List (I-REAP)'!$I:$I,StatusPGundertakeCluster!$A34,'SP List (I-REAP)'!$Q:$Q,StatusPGundertakeCluster!$A$32)/1000000</f>
        <v>0</v>
      </c>
      <c r="I34" s="169" t="str">
        <f>(SUMIFS('SP List (I-REAP)'!$K:$K,'SP List (I-REAP)'!$B:$B,StatusPGundertakeCluster!I$6,'SP List (I-REAP)'!$I:$I,StatusPGundertakeCluster!$A34,'SP List (I-REAP)'!$Q:$Q,StatusPGundertakeCluster!$A$32)/1000000)+(SUMIFS('SP List (I-REAP)'!$M:$M,'SP List (I-REAP)'!$B:$B,StatusPGundertakeCluster!I$6,'SP List (I-REAP)'!$I:$I,StatusPGundertakeCluster!$A34,'SP List (I-REAP)'!$Q:$Q,StatusPGundertakeCluster!$A$32)/1000000)</f>
        <v>0</v>
      </c>
      <c r="J34" s="169" t="str">
        <f>SUMIFS('SP List (I-REAP)'!$O:$O,'SP List (I-REAP)'!$B:$B,StatusPGundertakeCluster!I$6,'SP List (I-REAP)'!$I:$I,StatusPGundertakeCluster!$A34,'SP List (I-REAP)'!$Q:$Q,StatusPGundertakeCluster!$A$32)/1000000</f>
        <v>0</v>
      </c>
      <c r="K34" s="169" t="str">
        <f>(SUMIFS('SP List (I-REAP)'!$K:$K,'SP List (I-REAP)'!$B:$B,StatusPGundertakeCluster!K$6,'SP List (I-REAP)'!$I:$I,StatusPGundertakeCluster!$A34,'SP List (I-REAP)'!$Q:$Q,StatusPGundertakeCluster!$A$32)/1000000)+(SUMIFS('SP List (I-REAP)'!$M:$M,'SP List (I-REAP)'!$B:$B,StatusPGundertakeCluster!K$6,'SP List (I-REAP)'!$I:$I,StatusPGundertakeCluster!$A34,'SP List (I-REAP)'!$Q:$Q,StatusPGundertakeCluster!$A$32)/1000000)</f>
        <v>0</v>
      </c>
      <c r="L34" s="169" t="str">
        <f>SUMIFS('SP List (I-REAP)'!$O:$O,'SP List (I-REAP)'!$B:$B,StatusPGundertakeCluster!K$6,'SP List (I-REAP)'!$I:$I,StatusPGundertakeCluster!$A34,'SP List (I-REAP)'!$Q:$Q,StatusPGundertakeCluster!$A$32)/1000000</f>
        <v>0</v>
      </c>
      <c r="M34" s="94" t="str">
        <f>+E34+G34+I34+K34</f>
        <v>0</v>
      </c>
      <c r="N34" s="94" t="str">
        <f>+F34+H34+J34+L34</f>
        <v>0</v>
      </c>
      <c r="T34" s="48"/>
    </row>
    <row r="35" spans="1:20">
      <c r="A35" s="162" t="s">
        <v>16</v>
      </c>
      <c r="B35" s="93" t="str">
        <f>COUNTIFS('SP List (I-REAP)'!$I:$I,StatusPGundertakeCluster!$A35,'SP List (I-REAP)'!$Q:$Q,StatusPGundertakeCluster!$A$32)</f>
        <v>0</v>
      </c>
      <c r="C35" s="125" t="str">
        <f>SUMIFS('SP List (I-REAP)'!$AA:$AA,'SP List (I-REAP)'!$I:$I,StatusPGundertakeCluster!$A35,'SP List (I-REAP)'!$Q:$Q,StatusPGundertakeCluster!$A$32)</f>
        <v>0</v>
      </c>
      <c r="D35" s="125" t="str">
        <f>SUMIFS('SP List (I-REAP)'!$AD:$AD,'SP List (I-REAP)'!$I:$I,StatusPGundertakeCluster!$A35,'SP List (I-REAP)'!$Q:$Q,StatusPGundertakeCluster!$A$32)</f>
        <v>0</v>
      </c>
      <c r="E35" s="169" t="str">
        <f>(SUMIFS('SP List (I-REAP)'!$K:$K,'SP List (I-REAP)'!$B:$B,StatusPGundertakeCluster!E$6,'SP List (I-REAP)'!$I:$I,StatusPGundertakeCluster!$A35,'SP List (I-REAP)'!$Q:$Q,StatusPGundertakeCluster!$A$32)/1000000)+(SUMIFS('SP List (I-REAP)'!$M:$M,'SP List (I-REAP)'!$B:$B,StatusPGundertakeCluster!E$6,'SP List (I-REAP)'!$I:$I,StatusPGundertakeCluster!$A35,'SP List (I-REAP)'!$Q:$Q,StatusPGundertakeCluster!$A$32)/1000000)</f>
        <v>0</v>
      </c>
      <c r="F35" s="169" t="str">
        <f>SUMIFS('SP List (I-REAP)'!$O:$O,'SP List (I-REAP)'!$B:$B,StatusPGundertakeCluster!E$6,'SP List (I-REAP)'!$I:$I,StatusPGundertakeCluster!$A35,'SP List (I-REAP)'!$Q:$Q,StatusPGundertakeCluster!$A$32)/1000000</f>
        <v>0</v>
      </c>
      <c r="G35" s="169" t="str">
        <f>(SUMIFS('SP List (I-REAP)'!$K:$K,'SP List (I-REAP)'!$B:$B,StatusPGundertakeCluster!G$6,'SP List (I-REAP)'!$I:$I,StatusPGundertakeCluster!$A35,'SP List (I-REAP)'!$Q:$Q,StatusPGundertakeCluster!$A$32)/1000000)+(SUMIFS('SP List (I-REAP)'!$M:$M,'SP List (I-REAP)'!$B:$B,StatusPGundertakeCluster!G$6,'SP List (I-REAP)'!$I:$I,StatusPGundertakeCluster!$A35,'SP List (I-REAP)'!$Q:$Q,StatusPGundertakeCluster!$A$32)/1000000)</f>
        <v>0</v>
      </c>
      <c r="H35" s="169" t="str">
        <f>SUMIFS('SP List (I-REAP)'!$O:$O,'SP List (I-REAP)'!$B:$B,StatusPGundertakeCluster!G$6,'SP List (I-REAP)'!$I:$I,StatusPGundertakeCluster!$A35,'SP List (I-REAP)'!$Q:$Q,StatusPGundertakeCluster!$A$32)/1000000</f>
        <v>0</v>
      </c>
      <c r="I35" s="169" t="str">
        <f>(SUMIFS('SP List (I-REAP)'!$K:$K,'SP List (I-REAP)'!$B:$B,StatusPGundertakeCluster!I$6,'SP List (I-REAP)'!$I:$I,StatusPGundertakeCluster!$A35,'SP List (I-REAP)'!$Q:$Q,StatusPGundertakeCluster!$A$32)/1000000)+(SUMIFS('SP List (I-REAP)'!$M:$M,'SP List (I-REAP)'!$B:$B,StatusPGundertakeCluster!I$6,'SP List (I-REAP)'!$I:$I,StatusPGundertakeCluster!$A35,'SP List (I-REAP)'!$Q:$Q,StatusPGundertakeCluster!$A$32)/1000000)</f>
        <v>0</v>
      </c>
      <c r="J35" s="169" t="str">
        <f>SUMIFS('SP List (I-REAP)'!$O:$O,'SP List (I-REAP)'!$B:$B,StatusPGundertakeCluster!I$6,'SP List (I-REAP)'!$I:$I,StatusPGundertakeCluster!$A35,'SP List (I-REAP)'!$Q:$Q,StatusPGundertakeCluster!$A$32)/1000000</f>
        <v>0</v>
      </c>
      <c r="K35" s="169" t="str">
        <f>(SUMIFS('SP List (I-REAP)'!$K:$K,'SP List (I-REAP)'!$B:$B,StatusPGundertakeCluster!K$6,'SP List (I-REAP)'!$I:$I,StatusPGundertakeCluster!$A35,'SP List (I-REAP)'!$Q:$Q,StatusPGundertakeCluster!$A$32)/1000000)+(SUMIFS('SP List (I-REAP)'!$M:$M,'SP List (I-REAP)'!$B:$B,StatusPGundertakeCluster!K$6,'SP List (I-REAP)'!$I:$I,StatusPGundertakeCluster!$A35,'SP List (I-REAP)'!$Q:$Q,StatusPGundertakeCluster!$A$32)/1000000)</f>
        <v>0</v>
      </c>
      <c r="L35" s="169" t="str">
        <f>SUMIFS('SP List (I-REAP)'!$O:$O,'SP List (I-REAP)'!$B:$B,StatusPGundertakeCluster!K$6,'SP List (I-REAP)'!$I:$I,StatusPGundertakeCluster!$A35,'SP List (I-REAP)'!$Q:$Q,StatusPGundertakeCluster!$A$32)/1000000</f>
        <v>0</v>
      </c>
      <c r="M35" s="94" t="str">
        <f>+E35+G35+I35+K35</f>
        <v>0</v>
      </c>
      <c r="N35" s="94" t="str">
        <f>+F35+H35+J35+L35</f>
        <v>0</v>
      </c>
      <c r="T35" s="48"/>
    </row>
    <row r="36" spans="1:20">
      <c r="A36" s="162" t="s">
        <v>20</v>
      </c>
      <c r="B36" s="93" t="str">
        <f>COUNTIFS('SP List (I-REAP)'!$I:$I,StatusPGundertakeCluster!$A36,'SP List (I-REAP)'!$Q:$Q,StatusPGundertakeCluster!$A$32)</f>
        <v>0</v>
      </c>
      <c r="C36" s="125" t="str">
        <f>SUMIFS('SP List (I-REAP)'!$AA:$AA,'SP List (I-REAP)'!$I:$I,StatusPGundertakeCluster!$A36,'SP List (I-REAP)'!$Q:$Q,StatusPGundertakeCluster!$A$32)</f>
        <v>0</v>
      </c>
      <c r="D36" s="125" t="str">
        <f>SUMIFS('SP List (I-REAP)'!$AD:$AD,'SP List (I-REAP)'!$I:$I,StatusPGundertakeCluster!$A36,'SP List (I-REAP)'!$Q:$Q,StatusPGundertakeCluster!$A$32)</f>
        <v>0</v>
      </c>
      <c r="E36" s="169" t="str">
        <f>(SUMIFS('SP List (I-REAP)'!$K:$K,'SP List (I-REAP)'!$B:$B,StatusPGundertakeCluster!E$6,'SP List (I-REAP)'!$I:$I,StatusPGundertakeCluster!$A36,'SP List (I-REAP)'!$Q:$Q,StatusPGundertakeCluster!$A$32)/1000000)+(SUMIFS('SP List (I-REAP)'!$M:$M,'SP List (I-REAP)'!$B:$B,StatusPGundertakeCluster!E$6,'SP List (I-REAP)'!$I:$I,StatusPGundertakeCluster!$A36,'SP List (I-REAP)'!$Q:$Q,StatusPGundertakeCluster!$A$32)/1000000)</f>
        <v>0</v>
      </c>
      <c r="F36" s="169" t="str">
        <f>SUMIFS('SP List (I-REAP)'!$O:$O,'SP List (I-REAP)'!$B:$B,StatusPGundertakeCluster!E$6,'SP List (I-REAP)'!$I:$I,StatusPGundertakeCluster!$A36,'SP List (I-REAP)'!$Q:$Q,StatusPGundertakeCluster!$A$32)/1000000</f>
        <v>0</v>
      </c>
      <c r="G36" s="169" t="str">
        <f>(SUMIFS('SP List (I-REAP)'!$K:$K,'SP List (I-REAP)'!$B:$B,StatusPGundertakeCluster!G$6,'SP List (I-REAP)'!$I:$I,StatusPGundertakeCluster!$A36,'SP List (I-REAP)'!$Q:$Q,StatusPGundertakeCluster!$A$32)/1000000)+(SUMIFS('SP List (I-REAP)'!$M:$M,'SP List (I-REAP)'!$B:$B,StatusPGundertakeCluster!G$6,'SP List (I-REAP)'!$I:$I,StatusPGundertakeCluster!$A36,'SP List (I-REAP)'!$Q:$Q,StatusPGundertakeCluster!$A$32)/1000000)</f>
        <v>0</v>
      </c>
      <c r="H36" s="169" t="str">
        <f>SUMIFS('SP List (I-REAP)'!$O:$O,'SP List (I-REAP)'!$B:$B,StatusPGundertakeCluster!G$6,'SP List (I-REAP)'!$I:$I,StatusPGundertakeCluster!$A36,'SP List (I-REAP)'!$Q:$Q,StatusPGundertakeCluster!$A$32)/1000000</f>
        <v>0</v>
      </c>
      <c r="I36" s="169" t="str">
        <f>(SUMIFS('SP List (I-REAP)'!$K:$K,'SP List (I-REAP)'!$B:$B,StatusPGundertakeCluster!I$6,'SP List (I-REAP)'!$I:$I,StatusPGundertakeCluster!$A36,'SP List (I-REAP)'!$Q:$Q,StatusPGundertakeCluster!$A$32)/1000000)+(SUMIFS('SP List (I-REAP)'!$M:$M,'SP List (I-REAP)'!$B:$B,StatusPGundertakeCluster!I$6,'SP List (I-REAP)'!$I:$I,StatusPGundertakeCluster!$A36,'SP List (I-REAP)'!$Q:$Q,StatusPGundertakeCluster!$A$32)/1000000)</f>
        <v>0</v>
      </c>
      <c r="J36" s="169" t="str">
        <f>SUMIFS('SP List (I-REAP)'!$O:$O,'SP List (I-REAP)'!$B:$B,StatusPGundertakeCluster!I$6,'SP List (I-REAP)'!$I:$I,StatusPGundertakeCluster!$A36,'SP List (I-REAP)'!$Q:$Q,StatusPGundertakeCluster!$A$32)/1000000</f>
        <v>0</v>
      </c>
      <c r="K36" s="169" t="str">
        <f>(SUMIFS('SP List (I-REAP)'!$K:$K,'SP List (I-REAP)'!$B:$B,StatusPGundertakeCluster!K$6,'SP List (I-REAP)'!$I:$I,StatusPGundertakeCluster!$A36,'SP List (I-REAP)'!$Q:$Q,StatusPGundertakeCluster!$A$32)/1000000)+(SUMIFS('SP List (I-REAP)'!$M:$M,'SP List (I-REAP)'!$B:$B,StatusPGundertakeCluster!K$6,'SP List (I-REAP)'!$I:$I,StatusPGundertakeCluster!$A36,'SP List (I-REAP)'!$Q:$Q,StatusPGundertakeCluster!$A$32)/1000000)</f>
        <v>0</v>
      </c>
      <c r="L36" s="169" t="str">
        <f>SUMIFS('SP List (I-REAP)'!$O:$O,'SP List (I-REAP)'!$B:$B,StatusPGundertakeCluster!K$6,'SP List (I-REAP)'!$I:$I,StatusPGundertakeCluster!$A36,'SP List (I-REAP)'!$Q:$Q,StatusPGundertakeCluster!$A$32)/1000000</f>
        <v>0</v>
      </c>
      <c r="M36" s="94" t="str">
        <f>+E36+G36+I36+K36</f>
        <v>0</v>
      </c>
      <c r="N36" s="94" t="str">
        <f>+F36+H36+J36+L36</f>
        <v>0</v>
      </c>
      <c r="T36" s="48"/>
    </row>
    <row r="37" spans="1:20" customHeight="1" ht="14.25">
      <c r="A37" s="85" t="s">
        <v>11</v>
      </c>
      <c r="B37" s="86" t="str">
        <f>+B38+B43+B48</f>
        <v>0</v>
      </c>
      <c r="C37" s="118" t="str">
        <f>+C38+C43+C48</f>
        <v>0</v>
      </c>
      <c r="D37" s="118" t="str">
        <f>+D38+D43+D48</f>
        <v>0</v>
      </c>
      <c r="E37" s="167" t="str">
        <f>+E38+E43+E48</f>
        <v>0</v>
      </c>
      <c r="F37" s="167" t="str">
        <f>+F38+F43+F48</f>
        <v>0</v>
      </c>
      <c r="G37" s="167" t="str">
        <f>+G38+G43+G48</f>
        <v>0</v>
      </c>
      <c r="H37" s="167" t="str">
        <f>+H38+H43+H48</f>
        <v>0</v>
      </c>
      <c r="I37" s="167" t="str">
        <f>+I38+I43+I48</f>
        <v>0</v>
      </c>
      <c r="J37" s="167" t="str">
        <f>+J38+J43+J48</f>
        <v>0</v>
      </c>
      <c r="K37" s="167" t="str">
        <f>+K38+K43+K48</f>
        <v>0</v>
      </c>
      <c r="L37" s="167" t="str">
        <f>+L38+L43+L48</f>
        <v>0</v>
      </c>
      <c r="M37" s="167" t="str">
        <f>+M38+M43+M48</f>
        <v>0</v>
      </c>
      <c r="N37" s="167" t="str">
        <f>+N38+N43+N48</f>
        <v>0</v>
      </c>
      <c r="T37" s="48"/>
    </row>
    <row r="38" spans="1:20" customHeight="1" ht="14.25" s="110" customFormat="1">
      <c r="A38" s="111" t="s">
        <v>847</v>
      </c>
      <c r="B38" s="98" t="str">
        <f>SUM(B39:B42)</f>
        <v>0</v>
      </c>
      <c r="C38" s="129" t="str">
        <f>SUM(C39:C42)</f>
        <v>0</v>
      </c>
      <c r="D38" s="129" t="str">
        <f>SUM(D39:D42)</f>
        <v>0</v>
      </c>
      <c r="E38" s="108" t="str">
        <f>SUM(E39:E42)</f>
        <v>0</v>
      </c>
      <c r="F38" s="108" t="str">
        <f>SUM(F39:F42)</f>
        <v>0</v>
      </c>
      <c r="G38" s="108" t="str">
        <f>SUM(G39:G42)</f>
        <v>0</v>
      </c>
      <c r="H38" s="108" t="str">
        <f>SUM(H39:H42)</f>
        <v>0</v>
      </c>
      <c r="I38" s="108" t="str">
        <f>SUM(I39:I42)</f>
        <v>0</v>
      </c>
      <c r="J38" s="108" t="str">
        <f>SUM(J39:J42)</f>
        <v>0</v>
      </c>
      <c r="K38" s="108" t="str">
        <f>SUM(K39:K42)</f>
        <v>0</v>
      </c>
      <c r="L38" s="108" t="str">
        <f>SUM(L39:L42)</f>
        <v>0</v>
      </c>
      <c r="M38" s="108" t="str">
        <f>SUM(M39:M42)</f>
        <v>0</v>
      </c>
      <c r="N38" s="108" t="str">
        <f>SUM(N39:N42)</f>
        <v>0</v>
      </c>
      <c r="O38" s="109"/>
      <c r="T38" s="48"/>
    </row>
    <row r="39" spans="1:20" customHeight="1" ht="14.25" s="110" customFormat="1">
      <c r="A39" s="162" t="s">
        <v>7</v>
      </c>
      <c r="B39" s="93" t="str">
        <f>COUNTIFS('SP List (I-REAP)'!$I:$I,StatusPGundertakeCluster!$A39,'SP List (I-REAP)'!$Q:$Q,StatusPGundertakeCluster!$A$38)</f>
        <v>0</v>
      </c>
      <c r="C39" s="125" t="str">
        <f>SUMIFS('SP List (I-REAP)'!$AA:$AA,'SP List (I-REAP)'!$I:$I,StatusPGundertakeCluster!$A39,'SP List (I-REAP)'!$Q:$Q,StatusPGundertakeCluster!$A$38)</f>
        <v>0</v>
      </c>
      <c r="D39" s="125" t="str">
        <f>SUMIFS('SP List (I-REAP)'!$AD:$AD,'SP List (I-REAP)'!$I:$I,StatusPGundertakeCluster!$A39,'SP List (I-REAP)'!$Q:$Q,StatusPGundertakeCluster!$A$38)</f>
        <v>0</v>
      </c>
      <c r="E39" s="169" t="str">
        <f>(SUMIFS('SP List (I-REAP)'!$K:$K,'SP List (I-REAP)'!$B:$B,StatusPGundertakeCluster!E$6,'SP List (I-REAP)'!$I:$I,StatusPGundertakeCluster!$A39,'SP List (I-REAP)'!$Q:$Q,StatusPGundertakeCluster!$A$38)/1000000)+(SUMIFS('SP List (I-REAP)'!$M:$M,'SP List (I-REAP)'!$B:$B,StatusPGundertakeCluster!E$6,'SP List (I-REAP)'!$I:$I,StatusPGundertakeCluster!$A39,'SP List (I-REAP)'!$Q:$Q,StatusPGundertakeCluster!$A$38)/1000000)</f>
        <v>0</v>
      </c>
      <c r="F39" s="169" t="str">
        <f>SUMIFS('SP List (I-REAP)'!$O:$O,'SP List (I-REAP)'!$B:$B,StatusPGundertakeCluster!E$6,'SP List (I-REAP)'!$I:$I,StatusPGundertakeCluster!$A39,'SP List (I-REAP)'!$Q:$Q,StatusPGundertakeCluster!$A$38)/1000000</f>
        <v>0</v>
      </c>
      <c r="G39" s="169" t="str">
        <f>(SUMIFS('SP List (I-REAP)'!$K:$K,'SP List (I-REAP)'!$B:$B,StatusPGundertakeCluster!G$6,'SP List (I-REAP)'!$I:$I,StatusPGundertakeCluster!$A39,'SP List (I-REAP)'!$Q:$Q,StatusPGundertakeCluster!$A$38)/1000000)+(SUMIFS('SP List (I-REAP)'!$M:$M,'SP List (I-REAP)'!$B:$B,StatusPGundertakeCluster!G$6,'SP List (I-REAP)'!$I:$I,StatusPGundertakeCluster!$A39,'SP List (I-REAP)'!$Q:$Q,StatusPGundertakeCluster!$A$38)/1000000)</f>
        <v>0</v>
      </c>
      <c r="H39" s="169" t="str">
        <f>SUMIFS('SP List (I-REAP)'!$O:$O,'SP List (I-REAP)'!$B:$B,StatusPGundertakeCluster!G$6,'SP List (I-REAP)'!$I:$I,StatusPGundertakeCluster!$A39,'SP List (I-REAP)'!$Q:$Q,StatusPGundertakeCluster!$A$38)/1000000</f>
        <v>0</v>
      </c>
      <c r="I39" s="169" t="str">
        <f>(SUMIFS('SP List (I-REAP)'!$K:$K,'SP List (I-REAP)'!$B:$B,StatusPGundertakeCluster!I$6,'SP List (I-REAP)'!$I:$I,StatusPGundertakeCluster!$A39,'SP List (I-REAP)'!$Q:$Q,StatusPGundertakeCluster!$A$38)/1000000)+(SUMIFS('SP List (I-REAP)'!$M:$M,'SP List (I-REAP)'!$B:$B,StatusPGundertakeCluster!I$6,'SP List (I-REAP)'!$I:$I,StatusPGundertakeCluster!$A39,'SP List (I-REAP)'!$Q:$Q,StatusPGundertakeCluster!$A$38)/1000000)</f>
        <v>0</v>
      </c>
      <c r="J39" s="169" t="str">
        <f>SUMIFS('SP List (I-REAP)'!$O:$O,'SP List (I-REAP)'!$B:$B,StatusPGundertakeCluster!I$6,'SP List (I-REAP)'!$I:$I,StatusPGundertakeCluster!$A39,'SP List (I-REAP)'!$Q:$Q,StatusPGundertakeCluster!$A$38)/1000000</f>
        <v>0</v>
      </c>
      <c r="K39" s="169" t="str">
        <f>(SUMIFS('SP List (I-REAP)'!$K:$K,'SP List (I-REAP)'!$B:$B,StatusPGundertakeCluster!K$6,'SP List (I-REAP)'!$I:$I,StatusPGundertakeCluster!$A39,'SP List (I-REAP)'!$Q:$Q,StatusPGundertakeCluster!$A$38)/1000000)+(SUMIFS('SP List (I-REAP)'!$M:$M,'SP List (I-REAP)'!$B:$B,StatusPGundertakeCluster!K$6,'SP List (I-REAP)'!$I:$I,StatusPGundertakeCluster!$A39,'SP List (I-REAP)'!$Q:$Q,StatusPGundertakeCluster!$A$38)/1000000)</f>
        <v>0</v>
      </c>
      <c r="L39" s="169" t="str">
        <f>SUMIFS('SP List (I-REAP)'!$O:$O,'SP List (I-REAP)'!$B:$B,StatusPGundertakeCluster!K$6,'SP List (I-REAP)'!$I:$I,StatusPGundertakeCluster!$A39,'SP List (I-REAP)'!$Q:$Q,StatusPGundertakeCluster!$A$38)/1000000</f>
        <v>0</v>
      </c>
      <c r="M39" s="94" t="str">
        <f>+E39+G39+I39+K39</f>
        <v>0</v>
      </c>
      <c r="N39" s="94" t="str">
        <f>+F39+H39+J39+L39</f>
        <v>0</v>
      </c>
      <c r="O39" s="109"/>
      <c r="T39" s="48"/>
    </row>
    <row r="40" spans="1:20" customHeight="1" ht="14.25" s="110" customFormat="1">
      <c r="A40" s="162" t="s">
        <v>12</v>
      </c>
      <c r="B40" s="93" t="str">
        <f>COUNTIFS('SP List (I-REAP)'!$I:$I,StatusPGundertakeCluster!$A40,'SP List (I-REAP)'!$Q:$Q,StatusPGundertakeCluster!$A$38)</f>
        <v>0</v>
      </c>
      <c r="C40" s="125" t="str">
        <f>SUMIFS('SP List (I-REAP)'!$AA:$AA,'SP List (I-REAP)'!$I:$I,StatusPGundertakeCluster!$A40,'SP List (I-REAP)'!$Q:$Q,StatusPGundertakeCluster!$A$38)</f>
        <v>0</v>
      </c>
      <c r="D40" s="125" t="str">
        <f>SUMIFS('SP List (I-REAP)'!$AD:$AD,'SP List (I-REAP)'!$I:$I,StatusPGundertakeCluster!$A40,'SP List (I-REAP)'!$Q:$Q,StatusPGundertakeCluster!$A$38)</f>
        <v>0</v>
      </c>
      <c r="E40" s="169" t="str">
        <f>(SUMIFS('SP List (I-REAP)'!$K:$K,'SP List (I-REAP)'!$B:$B,StatusPGundertakeCluster!E$6,'SP List (I-REAP)'!$I:$I,StatusPGundertakeCluster!$A40,'SP List (I-REAP)'!$Q:$Q,StatusPGundertakeCluster!$A$38)/1000000)+(SUMIFS('SP List (I-REAP)'!$M:$M,'SP List (I-REAP)'!$B:$B,StatusPGundertakeCluster!E$6,'SP List (I-REAP)'!$I:$I,StatusPGundertakeCluster!$A40,'SP List (I-REAP)'!$Q:$Q,StatusPGundertakeCluster!$A$38)/1000000)</f>
        <v>0</v>
      </c>
      <c r="F40" s="169" t="str">
        <f>SUMIFS('SP List (I-REAP)'!$O:$O,'SP List (I-REAP)'!$B:$B,StatusPGundertakeCluster!E$6,'SP List (I-REAP)'!$I:$I,StatusPGundertakeCluster!$A40,'SP List (I-REAP)'!$Q:$Q,StatusPGundertakeCluster!$A$38)/1000000</f>
        <v>0</v>
      </c>
      <c r="G40" s="169" t="str">
        <f>(SUMIFS('SP List (I-REAP)'!$K:$K,'SP List (I-REAP)'!$B:$B,StatusPGundertakeCluster!G$6,'SP List (I-REAP)'!$I:$I,StatusPGundertakeCluster!$A40,'SP List (I-REAP)'!$Q:$Q,StatusPGundertakeCluster!$A$38)/1000000)+(SUMIFS('SP List (I-REAP)'!$M:$M,'SP List (I-REAP)'!$B:$B,StatusPGundertakeCluster!G$6,'SP List (I-REAP)'!$I:$I,StatusPGundertakeCluster!$A40,'SP List (I-REAP)'!$Q:$Q,StatusPGundertakeCluster!$A$38)/1000000)</f>
        <v>0</v>
      </c>
      <c r="H40" s="169" t="str">
        <f>SUMIFS('SP List (I-REAP)'!$O:$O,'SP List (I-REAP)'!$B:$B,StatusPGundertakeCluster!G$6,'SP List (I-REAP)'!$I:$I,StatusPGundertakeCluster!$A40,'SP List (I-REAP)'!$Q:$Q,StatusPGundertakeCluster!$A$38)/1000000</f>
        <v>0</v>
      </c>
      <c r="I40" s="169" t="str">
        <f>(SUMIFS('SP List (I-REAP)'!$K:$K,'SP List (I-REAP)'!$B:$B,StatusPGundertakeCluster!I$6,'SP List (I-REAP)'!$I:$I,StatusPGundertakeCluster!$A40,'SP List (I-REAP)'!$Q:$Q,StatusPGundertakeCluster!$A$38)/1000000)+(SUMIFS('SP List (I-REAP)'!$M:$M,'SP List (I-REAP)'!$B:$B,StatusPGundertakeCluster!I$6,'SP List (I-REAP)'!$I:$I,StatusPGundertakeCluster!$A40,'SP List (I-REAP)'!$Q:$Q,StatusPGundertakeCluster!$A$38)/1000000)</f>
        <v>0</v>
      </c>
      <c r="J40" s="169" t="str">
        <f>SUMIFS('SP List (I-REAP)'!$O:$O,'SP List (I-REAP)'!$B:$B,StatusPGundertakeCluster!I$6,'SP List (I-REAP)'!$I:$I,StatusPGundertakeCluster!$A40,'SP List (I-REAP)'!$Q:$Q,StatusPGundertakeCluster!$A$38)/1000000</f>
        <v>0</v>
      </c>
      <c r="K40" s="169" t="str">
        <f>(SUMIFS('SP List (I-REAP)'!$K:$K,'SP List (I-REAP)'!$B:$B,StatusPGundertakeCluster!K$6,'SP List (I-REAP)'!$I:$I,StatusPGundertakeCluster!$A40,'SP List (I-REAP)'!$Q:$Q,StatusPGundertakeCluster!$A$38)/1000000)+(SUMIFS('SP List (I-REAP)'!$M:$M,'SP List (I-REAP)'!$B:$B,StatusPGundertakeCluster!K$6,'SP List (I-REAP)'!$I:$I,StatusPGundertakeCluster!$A40,'SP List (I-REAP)'!$Q:$Q,StatusPGundertakeCluster!$A$38)/1000000)</f>
        <v>0</v>
      </c>
      <c r="L40" s="169" t="str">
        <f>SUMIFS('SP List (I-REAP)'!$O:$O,'SP List (I-REAP)'!$B:$B,StatusPGundertakeCluster!K$6,'SP List (I-REAP)'!$I:$I,StatusPGundertakeCluster!$A40,'SP List (I-REAP)'!$Q:$Q,StatusPGundertakeCluster!$A$38)/1000000</f>
        <v>0</v>
      </c>
      <c r="M40" s="94" t="str">
        <f>+E40+G40+I40+K40</f>
        <v>0</v>
      </c>
      <c r="N40" s="94" t="str">
        <f>+F40+H40+J40+L40</f>
        <v>0</v>
      </c>
      <c r="O40" s="109"/>
      <c r="T40" s="48"/>
    </row>
    <row r="41" spans="1:20" customHeight="1" ht="14.25" s="110" customFormat="1">
      <c r="A41" s="162" t="s">
        <v>16</v>
      </c>
      <c r="B41" s="93" t="str">
        <f>COUNTIFS('SP List (I-REAP)'!$I:$I,StatusPGundertakeCluster!$A41,'SP List (I-REAP)'!$Q:$Q,StatusPGundertakeCluster!$A$38)</f>
        <v>0</v>
      </c>
      <c r="C41" s="125" t="str">
        <f>SUMIFS('SP List (I-REAP)'!$AA:$AA,'SP List (I-REAP)'!$I:$I,StatusPGundertakeCluster!$A41,'SP List (I-REAP)'!$Q:$Q,StatusPGundertakeCluster!$A$38)</f>
        <v>0</v>
      </c>
      <c r="D41" s="125" t="str">
        <f>SUMIFS('SP List (I-REAP)'!$AD:$AD,'SP List (I-REAP)'!$I:$I,StatusPGundertakeCluster!$A41,'SP List (I-REAP)'!$Q:$Q,StatusPGundertakeCluster!$A$38)</f>
        <v>0</v>
      </c>
      <c r="E41" s="169" t="str">
        <f>(SUMIFS('SP List (I-REAP)'!$K:$K,'SP List (I-REAP)'!$B:$B,StatusPGundertakeCluster!E$6,'SP List (I-REAP)'!$I:$I,StatusPGundertakeCluster!$A41,'SP List (I-REAP)'!$Q:$Q,StatusPGundertakeCluster!$A$38)/1000000)+(SUMIFS('SP List (I-REAP)'!$M:$M,'SP List (I-REAP)'!$B:$B,StatusPGundertakeCluster!E$6,'SP List (I-REAP)'!$I:$I,StatusPGundertakeCluster!$A41,'SP List (I-REAP)'!$Q:$Q,StatusPGundertakeCluster!$A$38)/1000000)</f>
        <v>0</v>
      </c>
      <c r="F41" s="169" t="str">
        <f>SUMIFS('SP List (I-REAP)'!$O:$O,'SP List (I-REAP)'!$B:$B,StatusPGundertakeCluster!E$6,'SP List (I-REAP)'!$I:$I,StatusPGundertakeCluster!$A41,'SP List (I-REAP)'!$Q:$Q,StatusPGundertakeCluster!$A$38)/1000000</f>
        <v>0</v>
      </c>
      <c r="G41" s="169" t="str">
        <f>(SUMIFS('SP List (I-REAP)'!$K:$K,'SP List (I-REAP)'!$B:$B,StatusPGundertakeCluster!G$6,'SP List (I-REAP)'!$I:$I,StatusPGundertakeCluster!$A41,'SP List (I-REAP)'!$Q:$Q,StatusPGundertakeCluster!$A$38)/1000000)+(SUMIFS('SP List (I-REAP)'!$M:$M,'SP List (I-REAP)'!$B:$B,StatusPGundertakeCluster!G$6,'SP List (I-REAP)'!$I:$I,StatusPGundertakeCluster!$A41,'SP List (I-REAP)'!$Q:$Q,StatusPGundertakeCluster!$A$38)/1000000)</f>
        <v>0</v>
      </c>
      <c r="H41" s="169" t="str">
        <f>SUMIFS('SP List (I-REAP)'!$O:$O,'SP List (I-REAP)'!$B:$B,StatusPGundertakeCluster!G$6,'SP List (I-REAP)'!$I:$I,StatusPGundertakeCluster!$A41,'SP List (I-REAP)'!$Q:$Q,StatusPGundertakeCluster!$A$38)/1000000</f>
        <v>0</v>
      </c>
      <c r="I41" s="169" t="str">
        <f>(SUMIFS('SP List (I-REAP)'!$K:$K,'SP List (I-REAP)'!$B:$B,StatusPGundertakeCluster!I$6,'SP List (I-REAP)'!$I:$I,StatusPGundertakeCluster!$A41,'SP List (I-REAP)'!$Q:$Q,StatusPGundertakeCluster!$A$38)/1000000)+(SUMIFS('SP List (I-REAP)'!$M:$M,'SP List (I-REAP)'!$B:$B,StatusPGundertakeCluster!I$6,'SP List (I-REAP)'!$I:$I,StatusPGundertakeCluster!$A41,'SP List (I-REAP)'!$Q:$Q,StatusPGundertakeCluster!$A$38)/1000000)</f>
        <v>0</v>
      </c>
      <c r="J41" s="169" t="str">
        <f>SUMIFS('SP List (I-REAP)'!$O:$O,'SP List (I-REAP)'!$B:$B,StatusPGundertakeCluster!I$6,'SP List (I-REAP)'!$I:$I,StatusPGundertakeCluster!$A41,'SP List (I-REAP)'!$Q:$Q,StatusPGundertakeCluster!$A$38)/1000000</f>
        <v>0</v>
      </c>
      <c r="K41" s="169" t="str">
        <f>(SUMIFS('SP List (I-REAP)'!$K:$K,'SP List (I-REAP)'!$B:$B,StatusPGundertakeCluster!K$6,'SP List (I-REAP)'!$I:$I,StatusPGundertakeCluster!$A41,'SP List (I-REAP)'!$Q:$Q,StatusPGundertakeCluster!$A$38)/1000000)+(SUMIFS('SP List (I-REAP)'!$M:$M,'SP List (I-REAP)'!$B:$B,StatusPGundertakeCluster!K$6,'SP List (I-REAP)'!$I:$I,StatusPGundertakeCluster!$A41,'SP List (I-REAP)'!$Q:$Q,StatusPGundertakeCluster!$A$38)/1000000)</f>
        <v>0</v>
      </c>
      <c r="L41" s="169" t="str">
        <f>SUMIFS('SP List (I-REAP)'!$O:$O,'SP List (I-REAP)'!$B:$B,StatusPGundertakeCluster!K$6,'SP List (I-REAP)'!$I:$I,StatusPGundertakeCluster!$A41,'SP List (I-REAP)'!$Q:$Q,StatusPGundertakeCluster!$A$38)/1000000</f>
        <v>0</v>
      </c>
      <c r="M41" s="94" t="str">
        <f>+E41+G41+I41+K41</f>
        <v>0</v>
      </c>
      <c r="N41" s="94" t="str">
        <f>+F41+H41+J41+L41</f>
        <v>0</v>
      </c>
      <c r="O41" s="109"/>
      <c r="T41" s="48"/>
    </row>
    <row r="42" spans="1:20" customHeight="1" ht="14.25" s="110" customFormat="1">
      <c r="A42" s="162" t="s">
        <v>20</v>
      </c>
      <c r="B42" s="93" t="str">
        <f>COUNTIFS('SP List (I-REAP)'!$I:$I,StatusPGundertakeCluster!$A42,'SP List (I-REAP)'!$Q:$Q,StatusPGundertakeCluster!$A$38)</f>
        <v>0</v>
      </c>
      <c r="C42" s="125" t="str">
        <f>SUMIFS('SP List (I-REAP)'!$AA:$AA,'SP List (I-REAP)'!$I:$I,StatusPGundertakeCluster!$A42,'SP List (I-REAP)'!$Q:$Q,StatusPGundertakeCluster!$A$38)</f>
        <v>0</v>
      </c>
      <c r="D42" s="125" t="str">
        <f>SUMIFS('SP List (I-REAP)'!$AD:$AD,'SP List (I-REAP)'!$I:$I,StatusPGundertakeCluster!$A42,'SP List (I-REAP)'!$Q:$Q,StatusPGundertakeCluster!$A$38)</f>
        <v>0</v>
      </c>
      <c r="E42" s="169" t="str">
        <f>(SUMIFS('SP List (I-REAP)'!$K:$K,'SP List (I-REAP)'!$B:$B,StatusPGundertakeCluster!E$6,'SP List (I-REAP)'!$I:$I,StatusPGundertakeCluster!$A42,'SP List (I-REAP)'!$Q:$Q,StatusPGundertakeCluster!$A$38)/1000000)+(SUMIFS('SP List (I-REAP)'!$M:$M,'SP List (I-REAP)'!$B:$B,StatusPGundertakeCluster!E$6,'SP List (I-REAP)'!$I:$I,StatusPGundertakeCluster!$A42,'SP List (I-REAP)'!$Q:$Q,StatusPGundertakeCluster!$A$38)/1000000)</f>
        <v>0</v>
      </c>
      <c r="F42" s="169" t="str">
        <f>SUMIFS('SP List (I-REAP)'!$O:$O,'SP List (I-REAP)'!$B:$B,StatusPGundertakeCluster!E$6,'SP List (I-REAP)'!$I:$I,StatusPGundertakeCluster!$A42,'SP List (I-REAP)'!$Q:$Q,StatusPGundertakeCluster!$A$38)/1000000</f>
        <v>0</v>
      </c>
      <c r="G42" s="169" t="str">
        <f>(SUMIFS('SP List (I-REAP)'!$K:$K,'SP List (I-REAP)'!$B:$B,StatusPGundertakeCluster!G$6,'SP List (I-REAP)'!$I:$I,StatusPGundertakeCluster!$A42,'SP List (I-REAP)'!$Q:$Q,StatusPGundertakeCluster!$A$38)/1000000)+(SUMIFS('SP List (I-REAP)'!$M:$M,'SP List (I-REAP)'!$B:$B,StatusPGundertakeCluster!G$6,'SP List (I-REAP)'!$I:$I,StatusPGundertakeCluster!$A42,'SP List (I-REAP)'!$Q:$Q,StatusPGundertakeCluster!$A$38)/1000000)</f>
        <v>0</v>
      </c>
      <c r="H42" s="169" t="str">
        <f>SUMIFS('SP List (I-REAP)'!$O:$O,'SP List (I-REAP)'!$B:$B,StatusPGundertakeCluster!G$6,'SP List (I-REAP)'!$I:$I,StatusPGundertakeCluster!$A42,'SP List (I-REAP)'!$Q:$Q,StatusPGundertakeCluster!$A$38)/1000000</f>
        <v>0</v>
      </c>
      <c r="I42" s="169" t="str">
        <f>(SUMIFS('SP List (I-REAP)'!$K:$K,'SP List (I-REAP)'!$B:$B,StatusPGundertakeCluster!I$6,'SP List (I-REAP)'!$I:$I,StatusPGundertakeCluster!$A42,'SP List (I-REAP)'!$Q:$Q,StatusPGundertakeCluster!$A$38)/1000000)+(SUMIFS('SP List (I-REAP)'!$M:$M,'SP List (I-REAP)'!$B:$B,StatusPGundertakeCluster!I$6,'SP List (I-REAP)'!$I:$I,StatusPGundertakeCluster!$A42,'SP List (I-REAP)'!$Q:$Q,StatusPGundertakeCluster!$A$38)/1000000)</f>
        <v>0</v>
      </c>
      <c r="J42" s="169" t="str">
        <f>SUMIFS('SP List (I-REAP)'!$O:$O,'SP List (I-REAP)'!$B:$B,StatusPGundertakeCluster!I$6,'SP List (I-REAP)'!$I:$I,StatusPGundertakeCluster!$A42,'SP List (I-REAP)'!$Q:$Q,StatusPGundertakeCluster!$A$38)/1000000</f>
        <v>0</v>
      </c>
      <c r="K42" s="169" t="str">
        <f>(SUMIFS('SP List (I-REAP)'!$K:$K,'SP List (I-REAP)'!$B:$B,StatusPGundertakeCluster!K$6,'SP List (I-REAP)'!$I:$I,StatusPGundertakeCluster!$A42,'SP List (I-REAP)'!$Q:$Q,StatusPGundertakeCluster!$A$38)/1000000)+(SUMIFS('SP List (I-REAP)'!$M:$M,'SP List (I-REAP)'!$B:$B,StatusPGundertakeCluster!K$6,'SP List (I-REAP)'!$I:$I,StatusPGundertakeCluster!$A42,'SP List (I-REAP)'!$Q:$Q,StatusPGundertakeCluster!$A$38)/1000000)</f>
        <v>0</v>
      </c>
      <c r="L42" s="169" t="str">
        <f>SUMIFS('SP List (I-REAP)'!$O:$O,'SP List (I-REAP)'!$B:$B,StatusPGundertakeCluster!K$6,'SP List (I-REAP)'!$I:$I,StatusPGundertakeCluster!$A42,'SP List (I-REAP)'!$Q:$Q,StatusPGundertakeCluster!$A$38)/1000000</f>
        <v>0</v>
      </c>
      <c r="M42" s="94" t="str">
        <f>+E42+G42+I42+K42</f>
        <v>0</v>
      </c>
      <c r="N42" s="94" t="str">
        <f>+F42+H42+J42+L42</f>
        <v>0</v>
      </c>
      <c r="O42" s="109"/>
      <c r="T42" s="48"/>
    </row>
    <row r="43" spans="1:20" customHeight="1" ht="15">
      <c r="A43" s="111" t="s">
        <v>842</v>
      </c>
      <c r="B43" s="98" t="str">
        <f>SUM(B44:B47)</f>
        <v>0</v>
      </c>
      <c r="C43" s="129" t="str">
        <f>SUM(C44:C47)</f>
        <v>0</v>
      </c>
      <c r="D43" s="129" t="str">
        <f>SUM(D44:D47)</f>
        <v>0</v>
      </c>
      <c r="E43" s="108" t="str">
        <f>SUM(E44:E47)</f>
        <v>0</v>
      </c>
      <c r="F43" s="108" t="str">
        <f>SUM(F44:F47)</f>
        <v>0</v>
      </c>
      <c r="G43" s="108" t="str">
        <f>SUM(G44:G47)</f>
        <v>0</v>
      </c>
      <c r="H43" s="108" t="str">
        <f>SUM(H44:H47)</f>
        <v>0</v>
      </c>
      <c r="I43" s="108" t="str">
        <f>SUM(I44:I47)</f>
        <v>0</v>
      </c>
      <c r="J43" s="108" t="str">
        <f>SUM(J44:J47)</f>
        <v>0</v>
      </c>
      <c r="K43" s="108" t="str">
        <f>SUM(K44:K47)</f>
        <v>0</v>
      </c>
      <c r="L43" s="108" t="str">
        <f>SUM(L44:L47)</f>
        <v>0</v>
      </c>
      <c r="M43" s="108" t="str">
        <f>SUM(M44:M47)</f>
        <v>0</v>
      </c>
      <c r="N43" s="108" t="str">
        <f>SUM(N44:N47)</f>
        <v>0</v>
      </c>
      <c r="T43" s="48"/>
    </row>
    <row r="44" spans="1:20" customHeight="1" ht="16">
      <c r="A44" s="162" t="s">
        <v>7</v>
      </c>
      <c r="B44" s="93" t="str">
        <f>COUNTIFS('SP List (I-REAP)'!$I:$I,StatusPGundertakeCluster!$A44,'SP List (I-REAP)'!$Q:$Q,StatusPGundertakeCluster!$A$43)</f>
        <v>0</v>
      </c>
      <c r="C44" s="125" t="str">
        <f>SUMIFS('SP List (I-REAP)'!$AA:$AA,'SP List (I-REAP)'!$I:$I,StatusPGundertakeCluster!$A44,'SP List (I-REAP)'!$Q:$Q,StatusPGundertakeCluster!$A$43)</f>
        <v>0</v>
      </c>
      <c r="D44" s="125" t="str">
        <f>SUMIFS('SP List (I-REAP)'!$AD:$AD,'SP List (I-REAP)'!$I:$I,StatusPGundertakeCluster!$A44,'SP List (I-REAP)'!$Q:$Q,StatusPGundertakeCluster!$A$43)</f>
        <v>0</v>
      </c>
      <c r="E44" s="169" t="str">
        <f>(SUMIFS('SP List (I-REAP)'!$K:$K,'SP List (I-REAP)'!$B:$B,StatusPGundertakeCluster!E$6,'SP List (I-REAP)'!$I:$I,StatusPGundertakeCluster!$A44,'SP List (I-REAP)'!$Q:$Q,StatusPGundertakeCluster!$A$43)/1000000)+(SUMIFS('SP List (I-REAP)'!$M:$M,'SP List (I-REAP)'!$B:$B,StatusPGundertakeCluster!E$6,'SP List (I-REAP)'!$I:$I,StatusPGundertakeCluster!$A44,'SP List (I-REAP)'!$Q:$Q,StatusPGundertakeCluster!$A$43)/1000000)</f>
        <v>0</v>
      </c>
      <c r="F44" s="169" t="str">
        <f>SUMIFS('SP List (I-REAP)'!$O:$O,'SP List (I-REAP)'!$B:$B,StatusPGundertakeCluster!E$6,'SP List (I-REAP)'!$I:$I,StatusPGundertakeCluster!$A44,'SP List (I-REAP)'!$Q:$Q,StatusPGundertakeCluster!$A$43)/1000000</f>
        <v>0</v>
      </c>
      <c r="G44" s="169" t="str">
        <f>(SUMIFS('SP List (I-REAP)'!$K:$K,'SP List (I-REAP)'!$B:$B,StatusPGundertakeCluster!G$6,'SP List (I-REAP)'!$I:$I,StatusPGundertakeCluster!$A44,'SP List (I-REAP)'!$Q:$Q,StatusPGundertakeCluster!$A$43)/1000000)+(SUMIFS('SP List (I-REAP)'!$M:$M,'SP List (I-REAP)'!$B:$B,StatusPGundertakeCluster!G$6,'SP List (I-REAP)'!$I:$I,StatusPGundertakeCluster!$A44,'SP List (I-REAP)'!$Q:$Q,StatusPGundertakeCluster!$A$43)/1000000)</f>
        <v>0</v>
      </c>
      <c r="H44" s="169" t="str">
        <f>SUMIFS('SP List (I-REAP)'!$O:$O,'SP List (I-REAP)'!$B:$B,StatusPGundertakeCluster!G$6,'SP List (I-REAP)'!$I:$I,StatusPGundertakeCluster!$A44,'SP List (I-REAP)'!$Q:$Q,StatusPGundertakeCluster!$A$43)/1000000</f>
        <v>0</v>
      </c>
      <c r="I44" s="169" t="str">
        <f>(SUMIFS('SP List (I-REAP)'!$K:$K,'SP List (I-REAP)'!$B:$B,StatusPGundertakeCluster!I$6,'SP List (I-REAP)'!$I:$I,StatusPGundertakeCluster!$A44,'SP List (I-REAP)'!$Q:$Q,StatusPGundertakeCluster!$A$43)/1000000)+(SUMIFS('SP List (I-REAP)'!$M:$M,'SP List (I-REAP)'!$B:$B,StatusPGundertakeCluster!I$6,'SP List (I-REAP)'!$I:$I,StatusPGundertakeCluster!$A44,'SP List (I-REAP)'!$Q:$Q,StatusPGundertakeCluster!$A$43)/1000000)</f>
        <v>0</v>
      </c>
      <c r="J44" s="169" t="str">
        <f>SUMIFS('SP List (I-REAP)'!$O:$O,'SP List (I-REAP)'!$B:$B,StatusPGundertakeCluster!I$6,'SP List (I-REAP)'!$I:$I,StatusPGundertakeCluster!$A44,'SP List (I-REAP)'!$Q:$Q,StatusPGundertakeCluster!$A$43)/1000000</f>
        <v>0</v>
      </c>
      <c r="K44" s="169" t="str">
        <f>(SUMIFS('SP List (I-REAP)'!$K:$K,'SP List (I-REAP)'!$B:$B,StatusPGundertakeCluster!K$6,'SP List (I-REAP)'!$I:$I,StatusPGundertakeCluster!$A44,'SP List (I-REAP)'!$Q:$Q,StatusPGundertakeCluster!$A$43)/1000000)+(SUMIFS('SP List (I-REAP)'!$M:$M,'SP List (I-REAP)'!$B:$B,StatusPGundertakeCluster!K$6,'SP List (I-REAP)'!$I:$I,StatusPGundertakeCluster!$A44,'SP List (I-REAP)'!$Q:$Q,StatusPGundertakeCluster!$A$43)/1000000)</f>
        <v>0</v>
      </c>
      <c r="L44" s="169" t="str">
        <f>SUMIFS('SP List (I-REAP)'!$O:$O,'SP List (I-REAP)'!$B:$B,StatusPGundertakeCluster!K$6,'SP List (I-REAP)'!$I:$I,StatusPGundertakeCluster!$A44,'SP List (I-REAP)'!$Q:$Q,StatusPGundertakeCluster!$A$43)/1000000</f>
        <v>0</v>
      </c>
      <c r="M44" s="94" t="str">
        <f>+E44+G44+I44+K44</f>
        <v>0</v>
      </c>
      <c r="N44" s="94" t="str">
        <f>+F44+H44+J44+L44</f>
        <v>0</v>
      </c>
      <c r="T44" s="48"/>
    </row>
    <row r="45" spans="1:20" customHeight="1" ht="15">
      <c r="A45" s="162" t="s">
        <v>12</v>
      </c>
      <c r="B45" s="93" t="str">
        <f>COUNTIFS('SP List (I-REAP)'!$I:$I,StatusPGundertakeCluster!$A45,'SP List (I-REAP)'!$Q:$Q,StatusPGundertakeCluster!$A$43)</f>
        <v>0</v>
      </c>
      <c r="C45" s="125" t="str">
        <f>SUMIFS('SP List (I-REAP)'!$AA:$AA,'SP List (I-REAP)'!$I:$I,StatusPGundertakeCluster!$A45,'SP List (I-REAP)'!$Q:$Q,StatusPGundertakeCluster!$A$43)</f>
        <v>0</v>
      </c>
      <c r="D45" s="125" t="str">
        <f>SUMIFS('SP List (I-REAP)'!$AD:$AD,'SP List (I-REAP)'!$I:$I,StatusPGundertakeCluster!$A45,'SP List (I-REAP)'!$Q:$Q,StatusPGundertakeCluster!$A$43)</f>
        <v>0</v>
      </c>
      <c r="E45" s="169" t="str">
        <f>(SUMIFS('SP List (I-REAP)'!$K:$K,'SP List (I-REAP)'!$B:$B,StatusPGundertakeCluster!E$6,'SP List (I-REAP)'!$I:$I,StatusPGundertakeCluster!$A45,'SP List (I-REAP)'!$Q:$Q,StatusPGundertakeCluster!$A$43)/1000000)+(SUMIFS('SP List (I-REAP)'!$M:$M,'SP List (I-REAP)'!$B:$B,StatusPGundertakeCluster!E$6,'SP List (I-REAP)'!$I:$I,StatusPGundertakeCluster!$A45,'SP List (I-REAP)'!$Q:$Q,StatusPGundertakeCluster!$A$43)/1000000)</f>
        <v>0</v>
      </c>
      <c r="F45" s="169" t="str">
        <f>SUMIFS('SP List (I-REAP)'!$O:$O,'SP List (I-REAP)'!$B:$B,StatusPGundertakeCluster!E$6,'SP List (I-REAP)'!$I:$I,StatusPGundertakeCluster!$A45,'SP List (I-REAP)'!$Q:$Q,StatusPGundertakeCluster!$A$43)/1000000</f>
        <v>0</v>
      </c>
      <c r="G45" s="169" t="str">
        <f>(SUMIFS('SP List (I-REAP)'!$K:$K,'SP List (I-REAP)'!$B:$B,StatusPGundertakeCluster!G$6,'SP List (I-REAP)'!$I:$I,StatusPGundertakeCluster!$A45,'SP List (I-REAP)'!$Q:$Q,StatusPGundertakeCluster!$A$43)/1000000)+(SUMIFS('SP List (I-REAP)'!$M:$M,'SP List (I-REAP)'!$B:$B,StatusPGundertakeCluster!G$6,'SP List (I-REAP)'!$I:$I,StatusPGundertakeCluster!$A45,'SP List (I-REAP)'!$Q:$Q,StatusPGundertakeCluster!$A$43)/1000000)</f>
        <v>0</v>
      </c>
      <c r="H45" s="169" t="str">
        <f>SUMIFS('SP List (I-REAP)'!$O:$O,'SP List (I-REAP)'!$B:$B,StatusPGundertakeCluster!G$6,'SP List (I-REAP)'!$I:$I,StatusPGundertakeCluster!$A45,'SP List (I-REAP)'!$Q:$Q,StatusPGundertakeCluster!$A$43)/1000000</f>
        <v>0</v>
      </c>
      <c r="I45" s="169" t="str">
        <f>(SUMIFS('SP List (I-REAP)'!$K:$K,'SP List (I-REAP)'!$B:$B,StatusPGundertakeCluster!I$6,'SP List (I-REAP)'!$I:$I,StatusPGundertakeCluster!$A45,'SP List (I-REAP)'!$Q:$Q,StatusPGundertakeCluster!$A$43)/1000000)+(SUMIFS('SP List (I-REAP)'!$M:$M,'SP List (I-REAP)'!$B:$B,StatusPGundertakeCluster!I$6,'SP List (I-REAP)'!$I:$I,StatusPGundertakeCluster!$A45,'SP List (I-REAP)'!$Q:$Q,StatusPGundertakeCluster!$A$43)/1000000)</f>
        <v>0</v>
      </c>
      <c r="J45" s="169" t="str">
        <f>SUMIFS('SP List (I-REAP)'!$O:$O,'SP List (I-REAP)'!$B:$B,StatusPGundertakeCluster!I$6,'SP List (I-REAP)'!$I:$I,StatusPGundertakeCluster!$A45,'SP List (I-REAP)'!$Q:$Q,StatusPGundertakeCluster!$A$43)/1000000</f>
        <v>0</v>
      </c>
      <c r="K45" s="169" t="str">
        <f>(SUMIFS('SP List (I-REAP)'!$K:$K,'SP List (I-REAP)'!$B:$B,StatusPGundertakeCluster!K$6,'SP List (I-REAP)'!$I:$I,StatusPGundertakeCluster!$A45,'SP List (I-REAP)'!$Q:$Q,StatusPGundertakeCluster!$A$43)/1000000)+(SUMIFS('SP List (I-REAP)'!$M:$M,'SP List (I-REAP)'!$B:$B,StatusPGundertakeCluster!K$6,'SP List (I-REAP)'!$I:$I,StatusPGundertakeCluster!$A45,'SP List (I-REAP)'!$Q:$Q,StatusPGundertakeCluster!$A$43)/1000000)</f>
        <v>0</v>
      </c>
      <c r="L45" s="169" t="str">
        <f>SUMIFS('SP List (I-REAP)'!$O:$O,'SP List (I-REAP)'!$B:$B,StatusPGundertakeCluster!K$6,'SP List (I-REAP)'!$I:$I,StatusPGundertakeCluster!$A45,'SP List (I-REAP)'!$Q:$Q,StatusPGundertakeCluster!$A$43)/1000000</f>
        <v>0</v>
      </c>
      <c r="M45" s="94" t="str">
        <f>+E45+G45+I45+K45</f>
        <v>0</v>
      </c>
      <c r="N45" s="94" t="str">
        <f>+F45+H45+J45+L45</f>
        <v>0</v>
      </c>
      <c r="T45" s="48"/>
    </row>
    <row r="46" spans="1:20" customHeight="1" ht="15">
      <c r="A46" s="162" t="s">
        <v>16</v>
      </c>
      <c r="B46" s="93" t="str">
        <f>COUNTIFS('SP List (I-REAP)'!$I:$I,StatusPGundertakeCluster!$A46,'SP List (I-REAP)'!$Q:$Q,StatusPGundertakeCluster!$A$43)</f>
        <v>0</v>
      </c>
      <c r="C46" s="125" t="str">
        <f>SUMIFS('SP List (I-REAP)'!$AA:$AA,'SP List (I-REAP)'!$I:$I,StatusPGundertakeCluster!$A46,'SP List (I-REAP)'!$Q:$Q,StatusPGundertakeCluster!$A$43)</f>
        <v>0</v>
      </c>
      <c r="D46" s="125" t="str">
        <f>SUMIFS('SP List (I-REAP)'!$AD:$AD,'SP List (I-REAP)'!$I:$I,StatusPGundertakeCluster!$A46,'SP List (I-REAP)'!$Q:$Q,StatusPGundertakeCluster!$A$43)</f>
        <v>0</v>
      </c>
      <c r="E46" s="169" t="str">
        <f>(SUMIFS('SP List (I-REAP)'!$K:$K,'SP List (I-REAP)'!$B:$B,StatusPGundertakeCluster!E$6,'SP List (I-REAP)'!$I:$I,StatusPGundertakeCluster!$A46,'SP List (I-REAP)'!$Q:$Q,StatusPGundertakeCluster!$A$43)/1000000)+(SUMIFS('SP List (I-REAP)'!$M:$M,'SP List (I-REAP)'!$B:$B,StatusPGundertakeCluster!E$6,'SP List (I-REAP)'!$I:$I,StatusPGundertakeCluster!$A46,'SP List (I-REAP)'!$Q:$Q,StatusPGundertakeCluster!$A$43)/1000000)</f>
        <v>0</v>
      </c>
      <c r="F46" s="169" t="str">
        <f>SUMIFS('SP List (I-REAP)'!$O:$O,'SP List (I-REAP)'!$B:$B,StatusPGundertakeCluster!E$6,'SP List (I-REAP)'!$I:$I,StatusPGundertakeCluster!$A46,'SP List (I-REAP)'!$Q:$Q,StatusPGundertakeCluster!$A$43)/1000000</f>
        <v>0</v>
      </c>
      <c r="G46" s="169" t="str">
        <f>(SUMIFS('SP List (I-REAP)'!$K:$K,'SP List (I-REAP)'!$B:$B,StatusPGundertakeCluster!G$6,'SP List (I-REAP)'!$I:$I,StatusPGundertakeCluster!$A46,'SP List (I-REAP)'!$Q:$Q,StatusPGundertakeCluster!$A$43)/1000000)+(SUMIFS('SP List (I-REAP)'!$M:$M,'SP List (I-REAP)'!$B:$B,StatusPGundertakeCluster!G$6,'SP List (I-REAP)'!$I:$I,StatusPGundertakeCluster!$A46,'SP List (I-REAP)'!$Q:$Q,StatusPGundertakeCluster!$A$43)/1000000)</f>
        <v>0</v>
      </c>
      <c r="H46" s="169" t="str">
        <f>SUMIFS('SP List (I-REAP)'!$O:$O,'SP List (I-REAP)'!$B:$B,StatusPGundertakeCluster!G$6,'SP List (I-REAP)'!$I:$I,StatusPGundertakeCluster!$A46,'SP List (I-REAP)'!$Q:$Q,StatusPGundertakeCluster!$A$43)/1000000</f>
        <v>0</v>
      </c>
      <c r="I46" s="169" t="str">
        <f>(SUMIFS('SP List (I-REAP)'!$K:$K,'SP List (I-REAP)'!$B:$B,StatusPGundertakeCluster!I$6,'SP List (I-REAP)'!$I:$I,StatusPGundertakeCluster!$A46,'SP List (I-REAP)'!$Q:$Q,StatusPGundertakeCluster!$A$43)/1000000)+(SUMIFS('SP List (I-REAP)'!$M:$M,'SP List (I-REAP)'!$B:$B,StatusPGundertakeCluster!I$6,'SP List (I-REAP)'!$I:$I,StatusPGundertakeCluster!$A46,'SP List (I-REAP)'!$Q:$Q,StatusPGundertakeCluster!$A$43)/1000000)</f>
        <v>0</v>
      </c>
      <c r="J46" s="169" t="str">
        <f>SUMIFS('SP List (I-REAP)'!$O:$O,'SP List (I-REAP)'!$B:$B,StatusPGundertakeCluster!I$6,'SP List (I-REAP)'!$I:$I,StatusPGundertakeCluster!$A46,'SP List (I-REAP)'!$Q:$Q,StatusPGundertakeCluster!$A$43)/1000000</f>
        <v>0</v>
      </c>
      <c r="K46" s="169" t="str">
        <f>(SUMIFS('SP List (I-REAP)'!$K:$K,'SP List (I-REAP)'!$B:$B,StatusPGundertakeCluster!K$6,'SP List (I-REAP)'!$I:$I,StatusPGundertakeCluster!$A46,'SP List (I-REAP)'!$Q:$Q,StatusPGundertakeCluster!$A$43)/1000000)+(SUMIFS('SP List (I-REAP)'!$M:$M,'SP List (I-REAP)'!$B:$B,StatusPGundertakeCluster!K$6,'SP List (I-REAP)'!$I:$I,StatusPGundertakeCluster!$A46,'SP List (I-REAP)'!$Q:$Q,StatusPGundertakeCluster!$A$43)/1000000)</f>
        <v>0</v>
      </c>
      <c r="L46" s="169" t="str">
        <f>SUMIFS('SP List (I-REAP)'!$O:$O,'SP List (I-REAP)'!$B:$B,StatusPGundertakeCluster!K$6,'SP List (I-REAP)'!$I:$I,StatusPGundertakeCluster!$A46,'SP List (I-REAP)'!$Q:$Q,StatusPGundertakeCluster!$A$43)/1000000</f>
        <v>0</v>
      </c>
      <c r="M46" s="94" t="str">
        <f>+E46+G46+I46+K46</f>
        <v>0</v>
      </c>
      <c r="N46" s="94" t="str">
        <f>+F46+H46+J46+L46</f>
        <v>0</v>
      </c>
      <c r="T46" s="48"/>
    </row>
    <row r="47" spans="1:20" customHeight="1" ht="15">
      <c r="A47" s="162" t="s">
        <v>20</v>
      </c>
      <c r="B47" s="93" t="str">
        <f>COUNTIFS('SP List (I-REAP)'!$I:$I,StatusPGundertakeCluster!$A47,'SP List (I-REAP)'!$Q:$Q,StatusPGundertakeCluster!$A$43)</f>
        <v>0</v>
      </c>
      <c r="C47" s="125" t="str">
        <f>SUMIFS('SP List (I-REAP)'!$AA:$AA,'SP List (I-REAP)'!$I:$I,StatusPGundertakeCluster!$A47,'SP List (I-REAP)'!$Q:$Q,StatusPGundertakeCluster!$A$43)</f>
        <v>0</v>
      </c>
      <c r="D47" s="125" t="str">
        <f>SUMIFS('SP List (I-REAP)'!$AD:$AD,'SP List (I-REAP)'!$I:$I,StatusPGundertakeCluster!$A47,'SP List (I-REAP)'!$Q:$Q,StatusPGundertakeCluster!$A$43)</f>
        <v>0</v>
      </c>
      <c r="E47" s="169" t="str">
        <f>(SUMIFS('SP List (I-REAP)'!$K:$K,'SP List (I-REAP)'!$B:$B,StatusPGundertakeCluster!E$6,'SP List (I-REAP)'!$I:$I,StatusPGundertakeCluster!$A47,'SP List (I-REAP)'!$Q:$Q,StatusPGundertakeCluster!$A$43)/1000000)+(SUMIFS('SP List (I-REAP)'!$M:$M,'SP List (I-REAP)'!$B:$B,StatusPGundertakeCluster!E$6,'SP List (I-REAP)'!$I:$I,StatusPGundertakeCluster!$A47,'SP List (I-REAP)'!$Q:$Q,StatusPGundertakeCluster!$A$43)/1000000)</f>
        <v>0</v>
      </c>
      <c r="F47" s="169" t="str">
        <f>SUMIFS('SP List (I-REAP)'!$O:$O,'SP List (I-REAP)'!$B:$B,StatusPGundertakeCluster!E$6,'SP List (I-REAP)'!$I:$I,StatusPGundertakeCluster!$A47,'SP List (I-REAP)'!$Q:$Q,StatusPGundertakeCluster!$A$43)/1000000</f>
        <v>0</v>
      </c>
      <c r="G47" s="169" t="str">
        <f>(SUMIFS('SP List (I-REAP)'!$K:$K,'SP List (I-REAP)'!$B:$B,StatusPGundertakeCluster!G$6,'SP List (I-REAP)'!$I:$I,StatusPGundertakeCluster!$A47,'SP List (I-REAP)'!$Q:$Q,StatusPGundertakeCluster!$A$43)/1000000)+(SUMIFS('SP List (I-REAP)'!$M:$M,'SP List (I-REAP)'!$B:$B,StatusPGundertakeCluster!G$6,'SP List (I-REAP)'!$I:$I,StatusPGundertakeCluster!$A47,'SP List (I-REAP)'!$Q:$Q,StatusPGundertakeCluster!$A$43)/1000000)</f>
        <v>0</v>
      </c>
      <c r="H47" s="169" t="str">
        <f>SUMIFS('SP List (I-REAP)'!$O:$O,'SP List (I-REAP)'!$B:$B,StatusPGundertakeCluster!G$6,'SP List (I-REAP)'!$I:$I,StatusPGundertakeCluster!$A47,'SP List (I-REAP)'!$Q:$Q,StatusPGundertakeCluster!$A$43)/1000000</f>
        <v>0</v>
      </c>
      <c r="I47" s="169" t="str">
        <f>(SUMIFS('SP List (I-REAP)'!$K:$K,'SP List (I-REAP)'!$B:$B,StatusPGundertakeCluster!I$6,'SP List (I-REAP)'!$I:$I,StatusPGundertakeCluster!$A47,'SP List (I-REAP)'!$Q:$Q,StatusPGundertakeCluster!$A$43)/1000000)+(SUMIFS('SP List (I-REAP)'!$M:$M,'SP List (I-REAP)'!$B:$B,StatusPGundertakeCluster!I$6,'SP List (I-REAP)'!$I:$I,StatusPGundertakeCluster!$A47,'SP List (I-REAP)'!$Q:$Q,StatusPGundertakeCluster!$A$43)/1000000)</f>
        <v>0</v>
      </c>
      <c r="J47" s="169" t="str">
        <f>SUMIFS('SP List (I-REAP)'!$O:$O,'SP List (I-REAP)'!$B:$B,StatusPGundertakeCluster!I$6,'SP List (I-REAP)'!$I:$I,StatusPGundertakeCluster!$A47,'SP List (I-REAP)'!$Q:$Q,StatusPGundertakeCluster!$A$43)/1000000</f>
        <v>0</v>
      </c>
      <c r="K47" s="169" t="str">
        <f>(SUMIFS('SP List (I-REAP)'!$K:$K,'SP List (I-REAP)'!$B:$B,StatusPGundertakeCluster!K$6,'SP List (I-REAP)'!$I:$I,StatusPGundertakeCluster!$A47,'SP List (I-REAP)'!$Q:$Q,StatusPGundertakeCluster!$A$43)/1000000)+(SUMIFS('SP List (I-REAP)'!$M:$M,'SP List (I-REAP)'!$B:$B,StatusPGundertakeCluster!K$6,'SP List (I-REAP)'!$I:$I,StatusPGundertakeCluster!$A47,'SP List (I-REAP)'!$Q:$Q,StatusPGundertakeCluster!$A$43)/1000000)</f>
        <v>0</v>
      </c>
      <c r="L47" s="169" t="str">
        <f>SUMIFS('SP List (I-REAP)'!$O:$O,'SP List (I-REAP)'!$B:$B,StatusPGundertakeCluster!K$6,'SP List (I-REAP)'!$I:$I,StatusPGundertakeCluster!$A47,'SP List (I-REAP)'!$Q:$Q,StatusPGundertakeCluster!$A$43)/1000000</f>
        <v>0</v>
      </c>
      <c r="M47" s="94" t="str">
        <f>+E47+G47+I47+K47</f>
        <v>0</v>
      </c>
      <c r="N47" s="94" t="str">
        <f>+F47+H47+J47+L47</f>
        <v>0</v>
      </c>
      <c r="T47" s="48"/>
    </row>
    <row r="48" spans="1:20">
      <c r="A48" s="106" t="s">
        <v>731</v>
      </c>
      <c r="B48" s="98" t="str">
        <f>SUM(B49:B52)</f>
        <v>0</v>
      </c>
      <c r="C48" s="129" t="str">
        <f>SUM(C49:C52)</f>
        <v>0</v>
      </c>
      <c r="D48" s="129" t="str">
        <f>SUM(D49:D52)</f>
        <v>0</v>
      </c>
      <c r="E48" s="108" t="str">
        <f>SUM(E49:E52)</f>
        <v>0</v>
      </c>
      <c r="F48" s="108" t="str">
        <f>SUM(F49:F52)</f>
        <v>0</v>
      </c>
      <c r="G48" s="108" t="str">
        <f>SUM(G49:G52)</f>
        <v>0</v>
      </c>
      <c r="H48" s="108" t="str">
        <f>SUM(H49:H52)</f>
        <v>0</v>
      </c>
      <c r="I48" s="108" t="str">
        <f>SUM(I49:I52)</f>
        <v>0</v>
      </c>
      <c r="J48" s="108" t="str">
        <f>SUM(J49:J52)</f>
        <v>0</v>
      </c>
      <c r="K48" s="108" t="str">
        <f>SUM(K49:K52)</f>
        <v>0</v>
      </c>
      <c r="L48" s="108" t="str">
        <f>SUM(L49:L52)</f>
        <v>0</v>
      </c>
      <c r="M48" s="108" t="str">
        <f>SUM(M49:M52)</f>
        <v>0</v>
      </c>
      <c r="N48" s="108" t="str">
        <f>SUM(N49:N52)</f>
        <v>0</v>
      </c>
      <c r="T48" s="48"/>
    </row>
    <row r="49" spans="1:20">
      <c r="A49" s="162" t="s">
        <v>7</v>
      </c>
      <c r="B49" s="93" t="str">
        <f>COUNTIFS('SP List (I-REAP)'!$I:$I,StatusPGundertakeCluster!$A49,'SP List (I-REAP)'!$Q:$Q,StatusPGundertakeCluster!$A$48)</f>
        <v>0</v>
      </c>
      <c r="C49" s="125" t="str">
        <f>SUMIFS('SP List (I-REAP)'!$AA:$AA,'SP List (I-REAP)'!$I:$I,StatusPGundertakeCluster!$A49,'SP List (I-REAP)'!$Q:$Q,StatusPGundertakeCluster!$A$48)</f>
        <v>0</v>
      </c>
      <c r="D49" s="125" t="str">
        <f>SUMIFS('SP List (I-REAP)'!$AD:$AD,'SP List (I-REAP)'!$I:$I,StatusPGundertakeCluster!$A49,'SP List (I-REAP)'!$Q:$Q,StatusPGundertakeCluster!$A$48)</f>
        <v>0</v>
      </c>
      <c r="E49" s="169" t="str">
        <f>(SUMIFS('SP List (I-REAP)'!$K:$K,'SP List (I-REAP)'!$B:$B,StatusPGundertakeCluster!E$6,'SP List (I-REAP)'!$I:$I,StatusPGundertakeCluster!$A49,'SP List (I-REAP)'!$Q:$Q,StatusPGundertakeCluster!$A$48)/1000000)+(SUMIFS('SP List (I-REAP)'!$M:$M,'SP List (I-REAP)'!$B:$B,StatusPGundertakeCluster!E$6,'SP List (I-REAP)'!$I:$I,StatusPGundertakeCluster!$A49,'SP List (I-REAP)'!$Q:$Q,StatusPGundertakeCluster!$A$48)/1000000)</f>
        <v>0</v>
      </c>
      <c r="F49" s="169" t="str">
        <f>SUMIFS('SP List (I-REAP)'!$O:$O,'SP List (I-REAP)'!$B:$B,StatusPGundertakeCluster!E$6,'SP List (I-REAP)'!$I:$I,StatusPGundertakeCluster!$A49,'SP List (I-REAP)'!$Q:$Q,StatusPGundertakeCluster!$A$48)/1000000</f>
        <v>0</v>
      </c>
      <c r="G49" s="169" t="str">
        <f>(SUMIFS('SP List (I-REAP)'!$K:$K,'SP List (I-REAP)'!$B:$B,StatusPGundertakeCluster!G$6,'SP List (I-REAP)'!$I:$I,StatusPGundertakeCluster!$A49,'SP List (I-REAP)'!$Q:$Q,StatusPGundertakeCluster!$A$48)/1000000)+(SUMIFS('SP List (I-REAP)'!$M:$M,'SP List (I-REAP)'!$B:$B,StatusPGundertakeCluster!G$6,'SP List (I-REAP)'!$I:$I,StatusPGundertakeCluster!$A49,'SP List (I-REAP)'!$Q:$Q,StatusPGundertakeCluster!$A$48)/1000000)</f>
        <v>0</v>
      </c>
      <c r="H49" s="169" t="str">
        <f>SUMIFS('SP List (I-REAP)'!$O:$O,'SP List (I-REAP)'!$B:$B,StatusPGundertakeCluster!G$6,'SP List (I-REAP)'!$I:$I,StatusPGundertakeCluster!$A49,'SP List (I-REAP)'!$Q:$Q,StatusPGundertakeCluster!$A$48)/1000000</f>
        <v>0</v>
      </c>
      <c r="I49" s="169" t="str">
        <f>(SUMIFS('SP List (I-REAP)'!$K:$K,'SP List (I-REAP)'!$B:$B,StatusPGundertakeCluster!I$6,'SP List (I-REAP)'!$I:$I,StatusPGundertakeCluster!$A49,'SP List (I-REAP)'!$Q:$Q,StatusPGundertakeCluster!$A$48)/1000000)+(SUMIFS('SP List (I-REAP)'!$M:$M,'SP List (I-REAP)'!$B:$B,StatusPGundertakeCluster!I$6,'SP List (I-REAP)'!$I:$I,StatusPGundertakeCluster!$A49,'SP List (I-REAP)'!$Q:$Q,StatusPGundertakeCluster!$A$48)/1000000)</f>
        <v>0</v>
      </c>
      <c r="J49" s="169" t="str">
        <f>SUMIFS('SP List (I-REAP)'!$O:$O,'SP List (I-REAP)'!$B:$B,StatusPGundertakeCluster!I$6,'SP List (I-REAP)'!$I:$I,StatusPGundertakeCluster!$A49,'SP List (I-REAP)'!$Q:$Q,StatusPGundertakeCluster!$A$48)/1000000</f>
        <v>0</v>
      </c>
      <c r="K49" s="169" t="str">
        <f>(SUMIFS('SP List (I-REAP)'!$K:$K,'SP List (I-REAP)'!$B:$B,StatusPGundertakeCluster!K$6,'SP List (I-REAP)'!$I:$I,StatusPGundertakeCluster!$A49,'SP List (I-REAP)'!$Q:$Q,StatusPGundertakeCluster!$A$48)/1000000)+(SUMIFS('SP List (I-REAP)'!$M:$M,'SP List (I-REAP)'!$B:$B,StatusPGundertakeCluster!K$6,'SP List (I-REAP)'!$I:$I,StatusPGundertakeCluster!$A49,'SP List (I-REAP)'!$Q:$Q,StatusPGundertakeCluster!$A$48)/1000000)</f>
        <v>0</v>
      </c>
      <c r="L49" s="169" t="str">
        <f>SUMIFS('SP List (I-REAP)'!$O:$O,'SP List (I-REAP)'!$B:$B,StatusPGundertakeCluster!K$6,'SP List (I-REAP)'!$I:$I,StatusPGundertakeCluster!$A49,'SP List (I-REAP)'!$Q:$Q,StatusPGundertakeCluster!$A$48)/1000000</f>
        <v>0</v>
      </c>
      <c r="M49" s="94" t="str">
        <f>+E49+G49+I49+K49</f>
        <v>0</v>
      </c>
      <c r="N49" s="94" t="str">
        <f>+F49+H49+J49+L49</f>
        <v>0</v>
      </c>
      <c r="T49" s="48"/>
    </row>
    <row r="50" spans="1:20">
      <c r="A50" s="162" t="s">
        <v>12</v>
      </c>
      <c r="B50" s="93" t="str">
        <f>COUNTIFS('SP List (I-REAP)'!$I:$I,StatusPGundertakeCluster!$A50,'SP List (I-REAP)'!$Q:$Q,StatusPGundertakeCluster!$A$48)</f>
        <v>0</v>
      </c>
      <c r="C50" s="125" t="str">
        <f>SUMIFS('SP List (I-REAP)'!$AA:$AA,'SP List (I-REAP)'!$I:$I,StatusPGundertakeCluster!$A50,'SP List (I-REAP)'!$Q:$Q,StatusPGundertakeCluster!$A$48)</f>
        <v>0</v>
      </c>
      <c r="D50" s="125" t="str">
        <f>SUMIFS('SP List (I-REAP)'!$AD:$AD,'SP List (I-REAP)'!$I:$I,StatusPGundertakeCluster!$A50,'SP List (I-REAP)'!$Q:$Q,StatusPGundertakeCluster!$A$48)</f>
        <v>0</v>
      </c>
      <c r="E50" s="169" t="str">
        <f>(SUMIFS('SP List (I-REAP)'!$K:$K,'SP List (I-REAP)'!$B:$B,StatusPGundertakeCluster!E$6,'SP List (I-REAP)'!$I:$I,StatusPGundertakeCluster!$A50,'SP List (I-REAP)'!$Q:$Q,StatusPGundertakeCluster!$A$48)/1000000)+(SUMIFS('SP List (I-REAP)'!$M:$M,'SP List (I-REAP)'!$B:$B,StatusPGundertakeCluster!E$6,'SP List (I-REAP)'!$I:$I,StatusPGundertakeCluster!$A50,'SP List (I-REAP)'!$Q:$Q,StatusPGundertakeCluster!$A$48)/1000000)</f>
        <v>0</v>
      </c>
      <c r="F50" s="169" t="str">
        <f>SUMIFS('SP List (I-REAP)'!$O:$O,'SP List (I-REAP)'!$B:$B,StatusPGundertakeCluster!E$6,'SP List (I-REAP)'!$I:$I,StatusPGundertakeCluster!$A50,'SP List (I-REAP)'!$Q:$Q,StatusPGundertakeCluster!$A$48)/1000000</f>
        <v>0</v>
      </c>
      <c r="G50" s="169" t="str">
        <f>(SUMIFS('SP List (I-REAP)'!$K:$K,'SP List (I-REAP)'!$B:$B,StatusPGundertakeCluster!G$6,'SP List (I-REAP)'!$I:$I,StatusPGundertakeCluster!$A50,'SP List (I-REAP)'!$Q:$Q,StatusPGundertakeCluster!$A$48)/1000000)+(SUMIFS('SP List (I-REAP)'!$M:$M,'SP List (I-REAP)'!$B:$B,StatusPGundertakeCluster!G$6,'SP List (I-REAP)'!$I:$I,StatusPGundertakeCluster!$A50,'SP List (I-REAP)'!$Q:$Q,StatusPGundertakeCluster!$A$48)/1000000)</f>
        <v>0</v>
      </c>
      <c r="H50" s="169" t="str">
        <f>SUMIFS('SP List (I-REAP)'!$O:$O,'SP List (I-REAP)'!$B:$B,StatusPGundertakeCluster!G$6,'SP List (I-REAP)'!$I:$I,StatusPGundertakeCluster!$A50,'SP List (I-REAP)'!$Q:$Q,StatusPGundertakeCluster!$A$48)/1000000</f>
        <v>0</v>
      </c>
      <c r="I50" s="169" t="str">
        <f>(SUMIFS('SP List (I-REAP)'!$K:$K,'SP List (I-REAP)'!$B:$B,StatusPGundertakeCluster!I$6,'SP List (I-REAP)'!$I:$I,StatusPGundertakeCluster!$A50,'SP List (I-REAP)'!$Q:$Q,StatusPGundertakeCluster!$A$48)/1000000)+(SUMIFS('SP List (I-REAP)'!$M:$M,'SP List (I-REAP)'!$B:$B,StatusPGundertakeCluster!I$6,'SP List (I-REAP)'!$I:$I,StatusPGundertakeCluster!$A50,'SP List (I-REAP)'!$Q:$Q,StatusPGundertakeCluster!$A$48)/1000000)</f>
        <v>0</v>
      </c>
      <c r="J50" s="169" t="str">
        <f>SUMIFS('SP List (I-REAP)'!$O:$O,'SP List (I-REAP)'!$B:$B,StatusPGundertakeCluster!I$6,'SP List (I-REAP)'!$I:$I,StatusPGundertakeCluster!$A50,'SP List (I-REAP)'!$Q:$Q,StatusPGundertakeCluster!$A$48)/1000000</f>
        <v>0</v>
      </c>
      <c r="K50" s="169" t="str">
        <f>(SUMIFS('SP List (I-REAP)'!$K:$K,'SP List (I-REAP)'!$B:$B,StatusPGundertakeCluster!K$6,'SP List (I-REAP)'!$I:$I,StatusPGundertakeCluster!$A50,'SP List (I-REAP)'!$Q:$Q,StatusPGundertakeCluster!$A$48)/1000000)+(SUMIFS('SP List (I-REAP)'!$M:$M,'SP List (I-REAP)'!$B:$B,StatusPGundertakeCluster!K$6,'SP List (I-REAP)'!$I:$I,StatusPGundertakeCluster!$A50,'SP List (I-REAP)'!$Q:$Q,StatusPGundertakeCluster!$A$48)/1000000)</f>
        <v>0</v>
      </c>
      <c r="L50" s="169" t="str">
        <f>SUMIFS('SP List (I-REAP)'!$O:$O,'SP List (I-REAP)'!$B:$B,StatusPGundertakeCluster!K$6,'SP List (I-REAP)'!$I:$I,StatusPGundertakeCluster!$A50,'SP List (I-REAP)'!$Q:$Q,StatusPGundertakeCluster!$A$48)/1000000</f>
        <v>0</v>
      </c>
      <c r="M50" s="94" t="str">
        <f>+E50+G50+I50+K50</f>
        <v>0</v>
      </c>
      <c r="N50" s="94" t="str">
        <f>+F50+H50+J50+L50</f>
        <v>0</v>
      </c>
      <c r="T50" s="48"/>
    </row>
    <row r="51" spans="1:20">
      <c r="A51" s="162" t="s">
        <v>16</v>
      </c>
      <c r="B51" s="93" t="str">
        <f>COUNTIFS('SP List (I-REAP)'!$I:$I,StatusPGundertakeCluster!$A51,'SP List (I-REAP)'!$Q:$Q,StatusPGundertakeCluster!$A$48)</f>
        <v>0</v>
      </c>
      <c r="C51" s="125" t="str">
        <f>SUMIFS('SP List (I-REAP)'!$AA:$AA,'SP List (I-REAP)'!$I:$I,StatusPGundertakeCluster!$A51,'SP List (I-REAP)'!$Q:$Q,StatusPGundertakeCluster!$A$48)</f>
        <v>0</v>
      </c>
      <c r="D51" s="125" t="str">
        <f>SUMIFS('SP List (I-REAP)'!$AD:$AD,'SP List (I-REAP)'!$I:$I,StatusPGundertakeCluster!$A51,'SP List (I-REAP)'!$Q:$Q,StatusPGundertakeCluster!$A$48)</f>
        <v>0</v>
      </c>
      <c r="E51" s="169" t="str">
        <f>(SUMIFS('SP List (I-REAP)'!$K:$K,'SP List (I-REAP)'!$B:$B,StatusPGundertakeCluster!E$6,'SP List (I-REAP)'!$I:$I,StatusPGundertakeCluster!$A51,'SP List (I-REAP)'!$Q:$Q,StatusPGundertakeCluster!$A$48)/1000000)+(SUMIFS('SP List (I-REAP)'!$M:$M,'SP List (I-REAP)'!$B:$B,StatusPGundertakeCluster!E$6,'SP List (I-REAP)'!$I:$I,StatusPGundertakeCluster!$A51,'SP List (I-REAP)'!$Q:$Q,StatusPGundertakeCluster!$A$48)/1000000)</f>
        <v>0</v>
      </c>
      <c r="F51" s="169" t="str">
        <f>SUMIFS('SP List (I-REAP)'!$O:$O,'SP List (I-REAP)'!$B:$B,StatusPGundertakeCluster!E$6,'SP List (I-REAP)'!$I:$I,StatusPGundertakeCluster!$A51,'SP List (I-REAP)'!$Q:$Q,StatusPGundertakeCluster!$A$48)/1000000</f>
        <v>0</v>
      </c>
      <c r="G51" s="169" t="str">
        <f>(SUMIFS('SP List (I-REAP)'!$K:$K,'SP List (I-REAP)'!$B:$B,StatusPGundertakeCluster!G$6,'SP List (I-REAP)'!$I:$I,StatusPGundertakeCluster!$A51,'SP List (I-REAP)'!$Q:$Q,StatusPGundertakeCluster!$A$48)/1000000)+(SUMIFS('SP List (I-REAP)'!$M:$M,'SP List (I-REAP)'!$B:$B,StatusPGundertakeCluster!G$6,'SP List (I-REAP)'!$I:$I,StatusPGundertakeCluster!$A51,'SP List (I-REAP)'!$Q:$Q,StatusPGundertakeCluster!$A$48)/1000000)</f>
        <v>0</v>
      </c>
      <c r="H51" s="169" t="str">
        <f>SUMIFS('SP List (I-REAP)'!$O:$O,'SP List (I-REAP)'!$B:$B,StatusPGundertakeCluster!G$6,'SP List (I-REAP)'!$I:$I,StatusPGundertakeCluster!$A51,'SP List (I-REAP)'!$Q:$Q,StatusPGundertakeCluster!$A$48)/1000000</f>
        <v>0</v>
      </c>
      <c r="I51" s="169" t="str">
        <f>(SUMIFS('SP List (I-REAP)'!$K:$K,'SP List (I-REAP)'!$B:$B,StatusPGundertakeCluster!I$6,'SP List (I-REAP)'!$I:$I,StatusPGundertakeCluster!$A51,'SP List (I-REAP)'!$Q:$Q,StatusPGundertakeCluster!$A$48)/1000000)+(SUMIFS('SP List (I-REAP)'!$M:$M,'SP List (I-REAP)'!$B:$B,StatusPGundertakeCluster!I$6,'SP List (I-REAP)'!$I:$I,StatusPGundertakeCluster!$A51,'SP List (I-REAP)'!$Q:$Q,StatusPGundertakeCluster!$A$48)/1000000)</f>
        <v>0</v>
      </c>
      <c r="J51" s="169" t="str">
        <f>SUMIFS('SP List (I-REAP)'!$O:$O,'SP List (I-REAP)'!$B:$B,StatusPGundertakeCluster!I$6,'SP List (I-REAP)'!$I:$I,StatusPGundertakeCluster!$A51,'SP List (I-REAP)'!$Q:$Q,StatusPGundertakeCluster!$A$48)/1000000</f>
        <v>0</v>
      </c>
      <c r="K51" s="169" t="str">
        <f>(SUMIFS('SP List (I-REAP)'!$K:$K,'SP List (I-REAP)'!$B:$B,StatusPGundertakeCluster!K$6,'SP List (I-REAP)'!$I:$I,StatusPGundertakeCluster!$A51,'SP List (I-REAP)'!$Q:$Q,StatusPGundertakeCluster!$A$48)/1000000)+(SUMIFS('SP List (I-REAP)'!$M:$M,'SP List (I-REAP)'!$B:$B,StatusPGundertakeCluster!K$6,'SP List (I-REAP)'!$I:$I,StatusPGundertakeCluster!$A51,'SP List (I-REAP)'!$Q:$Q,StatusPGundertakeCluster!$A$48)/1000000)</f>
        <v>0</v>
      </c>
      <c r="L51" s="169" t="str">
        <f>SUMIFS('SP List (I-REAP)'!$O:$O,'SP List (I-REAP)'!$B:$B,StatusPGundertakeCluster!K$6,'SP List (I-REAP)'!$I:$I,StatusPGundertakeCluster!$A51,'SP List (I-REAP)'!$Q:$Q,StatusPGundertakeCluster!$A$48)/1000000</f>
        <v>0</v>
      </c>
      <c r="M51" s="94" t="str">
        <f>+E51+G51+I51+K51</f>
        <v>0</v>
      </c>
      <c r="N51" s="94" t="str">
        <f>+F51+H51+J51+L51</f>
        <v>0</v>
      </c>
      <c r="T51" s="48"/>
    </row>
    <row r="52" spans="1:20">
      <c r="A52" s="162" t="s">
        <v>20</v>
      </c>
      <c r="B52" s="93" t="str">
        <f>COUNTIFS('SP List (I-REAP)'!$I:$I,StatusPGundertakeCluster!$A52,'SP List (I-REAP)'!$Q:$Q,StatusPGundertakeCluster!$A$48)</f>
        <v>0</v>
      </c>
      <c r="C52" s="125" t="str">
        <f>SUMIFS('SP List (I-REAP)'!$AA:$AA,'SP List (I-REAP)'!$I:$I,StatusPGundertakeCluster!$A52,'SP List (I-REAP)'!$Q:$Q,StatusPGundertakeCluster!$A$48)</f>
        <v>0</v>
      </c>
      <c r="D52" s="125" t="str">
        <f>SUMIFS('SP List (I-REAP)'!$AD:$AD,'SP List (I-REAP)'!$I:$I,StatusPGundertakeCluster!$A52,'SP List (I-REAP)'!$Q:$Q,StatusPGundertakeCluster!$A$48)</f>
        <v>0</v>
      </c>
      <c r="E52" s="169" t="str">
        <f>(SUMIFS('SP List (I-REAP)'!$K:$K,'SP List (I-REAP)'!$B:$B,StatusPGundertakeCluster!E$6,'SP List (I-REAP)'!$I:$I,StatusPGundertakeCluster!$A52,'SP List (I-REAP)'!$Q:$Q,StatusPGundertakeCluster!$A$48)/1000000)+(SUMIFS('SP List (I-REAP)'!$M:$M,'SP List (I-REAP)'!$B:$B,StatusPGundertakeCluster!E$6,'SP List (I-REAP)'!$I:$I,StatusPGundertakeCluster!$A52,'SP List (I-REAP)'!$Q:$Q,StatusPGundertakeCluster!$A$48)/1000000)</f>
        <v>0</v>
      </c>
      <c r="F52" s="169" t="str">
        <f>SUMIFS('SP List (I-REAP)'!$O:$O,'SP List (I-REAP)'!$B:$B,StatusPGundertakeCluster!E$6,'SP List (I-REAP)'!$I:$I,StatusPGundertakeCluster!$A52,'SP List (I-REAP)'!$Q:$Q,StatusPGundertakeCluster!$A$48)/1000000</f>
        <v>0</v>
      </c>
      <c r="G52" s="169" t="str">
        <f>(SUMIFS('SP List (I-REAP)'!$K:$K,'SP List (I-REAP)'!$B:$B,StatusPGundertakeCluster!G$6,'SP List (I-REAP)'!$I:$I,StatusPGundertakeCluster!$A52,'SP List (I-REAP)'!$Q:$Q,StatusPGundertakeCluster!$A$48)/1000000)+(SUMIFS('SP List (I-REAP)'!$M:$M,'SP List (I-REAP)'!$B:$B,StatusPGundertakeCluster!G$6,'SP List (I-REAP)'!$I:$I,StatusPGundertakeCluster!$A52,'SP List (I-REAP)'!$Q:$Q,StatusPGundertakeCluster!$A$48)/1000000)</f>
        <v>0</v>
      </c>
      <c r="H52" s="169" t="str">
        <f>SUMIFS('SP List (I-REAP)'!$O:$O,'SP List (I-REAP)'!$B:$B,StatusPGundertakeCluster!G$6,'SP List (I-REAP)'!$I:$I,StatusPGundertakeCluster!$A52,'SP List (I-REAP)'!$Q:$Q,StatusPGundertakeCluster!$A$48)/1000000</f>
        <v>0</v>
      </c>
      <c r="I52" s="169" t="str">
        <f>(SUMIFS('SP List (I-REAP)'!$K:$K,'SP List (I-REAP)'!$B:$B,StatusPGundertakeCluster!I$6,'SP List (I-REAP)'!$I:$I,StatusPGundertakeCluster!$A52,'SP List (I-REAP)'!$Q:$Q,StatusPGundertakeCluster!$A$48)/1000000)+(SUMIFS('SP List (I-REAP)'!$M:$M,'SP List (I-REAP)'!$B:$B,StatusPGundertakeCluster!I$6,'SP List (I-REAP)'!$I:$I,StatusPGundertakeCluster!$A52,'SP List (I-REAP)'!$Q:$Q,StatusPGundertakeCluster!$A$48)/1000000)</f>
        <v>0</v>
      </c>
      <c r="J52" s="169" t="str">
        <f>SUMIFS('SP List (I-REAP)'!$O:$O,'SP List (I-REAP)'!$B:$B,StatusPGundertakeCluster!I$6,'SP List (I-REAP)'!$I:$I,StatusPGundertakeCluster!$A52,'SP List (I-REAP)'!$Q:$Q,StatusPGundertakeCluster!$A$48)/1000000</f>
        <v>0</v>
      </c>
      <c r="K52" s="169" t="str">
        <f>(SUMIFS('SP List (I-REAP)'!$K:$K,'SP List (I-REAP)'!$B:$B,StatusPGundertakeCluster!K$6,'SP List (I-REAP)'!$I:$I,StatusPGundertakeCluster!$A52,'SP List (I-REAP)'!$Q:$Q,StatusPGundertakeCluster!$A$48)/1000000)+(SUMIFS('SP List (I-REAP)'!$M:$M,'SP List (I-REAP)'!$B:$B,StatusPGundertakeCluster!K$6,'SP List (I-REAP)'!$I:$I,StatusPGundertakeCluster!$A52,'SP List (I-REAP)'!$Q:$Q,StatusPGundertakeCluster!$A$48)/1000000)</f>
        <v>0</v>
      </c>
      <c r="L52" s="169" t="str">
        <f>SUMIFS('SP List (I-REAP)'!$O:$O,'SP List (I-REAP)'!$B:$B,StatusPGundertakeCluster!K$6,'SP List (I-REAP)'!$I:$I,StatusPGundertakeCluster!$A52,'SP List (I-REAP)'!$Q:$Q,StatusPGundertakeCluster!$A$48)/1000000</f>
        <v>0</v>
      </c>
      <c r="M52" s="94" t="str">
        <f>+E52+G52+I52+K52</f>
        <v>0</v>
      </c>
      <c r="N52" s="94" t="str">
        <f>+F52+H52+J52+L52</f>
        <v>0</v>
      </c>
      <c r="T52" s="48"/>
    </row>
    <row r="53" spans="1:20">
      <c r="A53" s="112" t="s">
        <v>2002</v>
      </c>
      <c r="B53" s="112" t="str">
        <f>+B8+B37</f>
        <v>0</v>
      </c>
      <c r="C53" s="134" t="str">
        <f>+C8+C37</f>
        <v>0</v>
      </c>
      <c r="D53" s="134" t="str">
        <f>+D8+D37</f>
        <v>0</v>
      </c>
      <c r="E53" s="178" t="str">
        <f>+E8+E37</f>
        <v>0</v>
      </c>
      <c r="F53" s="173" t="str">
        <f>+F8+F37</f>
        <v>0</v>
      </c>
      <c r="G53" s="178" t="str">
        <f>+G8+G37</f>
        <v>0</v>
      </c>
      <c r="H53" s="173" t="str">
        <f>+H8+H37</f>
        <v>0</v>
      </c>
      <c r="I53" s="178" t="str">
        <f>+I8+I37</f>
        <v>0</v>
      </c>
      <c r="J53" s="173" t="str">
        <f>+J8+J37</f>
        <v>0</v>
      </c>
      <c r="K53" s="178" t="str">
        <f>+K8+K37</f>
        <v>0</v>
      </c>
      <c r="L53" s="173" t="str">
        <f>+L8+L37</f>
        <v>0</v>
      </c>
      <c r="M53" s="178" t="str">
        <f>+M8+M37</f>
        <v>0</v>
      </c>
      <c r="N53" s="173" t="str">
        <f>+N8+N37</f>
        <v>0</v>
      </c>
      <c r="T53" s="48"/>
    </row>
    <row r="54" spans="1:20" s="83" customFormat="1">
      <c r="M54" s="114"/>
      <c r="N54" s="114"/>
      <c r="T54" s="48"/>
    </row>
    <row r="55" spans="1:20" s="83" customFormat="1">
      <c r="M55" s="114"/>
      <c r="N55" s="114"/>
      <c r="T55" s="48"/>
    </row>
    <row r="56" spans="1:20" s="83" customFormat="1">
      <c r="M56" s="243"/>
      <c r="T56" s="48"/>
    </row>
    <row r="57" spans="1:20" s="83" customFormat="1">
      <c r="T57" s="48"/>
    </row>
    <row r="58" spans="1:20" s="83" customFormat="1">
      <c r="T58" s="48"/>
    </row>
    <row r="59" spans="1:20" s="83" customFormat="1">
      <c r="T59" s="48"/>
    </row>
    <row r="60" spans="1:20" s="83" customFormat="1">
      <c r="T60" s="48"/>
    </row>
    <row r="61" spans="1:20" s="83" customFormat="1">
      <c r="T61" s="48"/>
    </row>
    <row r="62" spans="1:20" s="83" customFormat="1">
      <c r="T62" s="48"/>
    </row>
    <row r="63" spans="1:20" s="83" customFormat="1">
      <c r="T63" s="48"/>
    </row>
    <row r="64" spans="1:20" s="83" customFormat="1">
      <c r="T64" s="48"/>
    </row>
    <row r="65" spans="1:20" s="83" customFormat="1">
      <c r="T65" s="48"/>
    </row>
    <row r="66" spans="1:20" s="83" customFormat="1">
      <c r="T66" s="48"/>
    </row>
    <row r="67" spans="1:20" s="83" customFormat="1">
      <c r="T67" s="48"/>
    </row>
    <row r="68" spans="1:20" s="83" customFormat="1">
      <c r="T68" s="48"/>
    </row>
    <row r="69" spans="1:20" s="83" customFormat="1">
      <c r="T69" s="48"/>
    </row>
    <row r="70" spans="1:20" s="83" customFormat="1">
      <c r="T70" s="48"/>
    </row>
    <row r="71" spans="1:20" s="83" customFormat="1">
      <c r="T71" s="48"/>
    </row>
    <row r="72" spans="1:20" s="83" customFormat="1">
      <c r="T72" s="48"/>
    </row>
    <row r="73" spans="1:20" s="83" customFormat="1">
      <c r="T73" s="48"/>
    </row>
    <row r="74" spans="1:20" s="83" customFormat="1">
      <c r="T74" s="48"/>
    </row>
    <row r="75" spans="1:20" s="83" customFormat="1">
      <c r="T75" s="48"/>
    </row>
    <row r="76" spans="1:20" s="83" customFormat="1">
      <c r="T76" s="48"/>
    </row>
    <row r="77" spans="1:20" s="83" customFormat="1">
      <c r="T77" s="48"/>
    </row>
    <row r="78" spans="1:20" s="83" customFormat="1">
      <c r="T78" s="48"/>
    </row>
    <row r="79" spans="1:20">
      <c r="T79" s="48"/>
    </row>
    <row r="80" spans="1:20">
      <c r="T80" s="48"/>
    </row>
    <row r="81" spans="1:20">
      <c r="T81" s="48"/>
    </row>
    <row r="82" spans="1:20">
      <c r="T82" s="48"/>
    </row>
    <row r="83" spans="1:20">
      <c r="T83" s="48"/>
    </row>
    <row r="84" spans="1:20">
      <c r="T84" s="48"/>
    </row>
    <row r="85" spans="1:20">
      <c r="T85" s="48"/>
    </row>
    <row r="86" spans="1:20">
      <c r="T86" s="48"/>
    </row>
    <row r="87" spans="1:20">
      <c r="T87" s="48"/>
    </row>
    <row r="88" spans="1:20">
      <c r="T88" s="48"/>
    </row>
    <row r="89" spans="1:20">
      <c r="T89" s="48"/>
    </row>
    <row r="90" spans="1:20">
      <c r="T90" s="48"/>
    </row>
    <row r="91" spans="1:20">
      <c r="T91" s="48"/>
    </row>
    <row r="92" spans="1:20">
      <c r="T92" s="48"/>
    </row>
    <row r="93" spans="1:20">
      <c r="T93" s="48"/>
    </row>
    <row r="94" spans="1:20">
      <c r="T94" s="48"/>
    </row>
    <row r="95" spans="1:20">
      <c r="T95" s="48"/>
    </row>
    <row r="96" spans="1:20">
      <c r="T96" s="48"/>
    </row>
    <row r="97" spans="1:20">
      <c r="T97" s="48"/>
    </row>
    <row r="98" spans="1:20">
      <c r="T98" s="48"/>
    </row>
    <row r="99" spans="1:20">
      <c r="T99" s="48"/>
    </row>
    <row r="100" spans="1:20">
      <c r="T100" s="48"/>
    </row>
    <row r="101" spans="1:20">
      <c r="T101" s="48"/>
    </row>
    <row r="102" spans="1:20">
      <c r="T102" s="48"/>
    </row>
    <row r="103" spans="1:20">
      <c r="T103" s="48"/>
    </row>
    <row r="104" spans="1:20">
      <c r="T104" s="48"/>
    </row>
    <row r="105" spans="1:20">
      <c r="T105" s="48"/>
    </row>
    <row r="106" spans="1:20">
      <c r="T106" s="48"/>
    </row>
    <row r="107" spans="1:20">
      <c r="T107" s="48"/>
    </row>
    <row r="108" spans="1:20">
      <c r="T108" s="48"/>
    </row>
    <row r="109" spans="1:20">
      <c r="T109" s="48"/>
    </row>
    <row r="110" spans="1:20">
      <c r="T110" s="48"/>
    </row>
    <row r="111" spans="1:20">
      <c r="T111" s="48"/>
    </row>
    <row r="112" spans="1:20">
      <c r="T112" s="48"/>
    </row>
    <row r="113" spans="1:20">
      <c r="T113" s="48"/>
    </row>
    <row r="114" spans="1:20">
      <c r="T114" s="48"/>
    </row>
    <row r="115" spans="1:20">
      <c r="T115" s="48"/>
    </row>
    <row r="116" spans="1:20">
      <c r="T116" s="48"/>
    </row>
    <row r="117" spans="1:20">
      <c r="T117" s="48"/>
    </row>
    <row r="118" spans="1:20">
      <c r="T118" s="48"/>
    </row>
    <row r="119" spans="1:20">
      <c r="T119" s="48"/>
    </row>
    <row r="120" spans="1:20">
      <c r="T120" s="48"/>
    </row>
    <row r="121" spans="1:20">
      <c r="T121" s="48"/>
    </row>
    <row r="122" spans="1:20">
      <c r="T122" s="48"/>
    </row>
    <row r="123" spans="1:20">
      <c r="T123" s="48"/>
    </row>
    <row r="124" spans="1:20">
      <c r="T124" s="48"/>
    </row>
    <row r="125" spans="1:20">
      <c r="T125" s="48"/>
    </row>
    <row r="126" spans="1:20">
      <c r="T126" s="48"/>
    </row>
    <row r="127" spans="1:20">
      <c r="T127" s="48"/>
    </row>
    <row r="128" spans="1:20">
      <c r="T128" s="48"/>
    </row>
    <row r="129" spans="1:20">
      <c r="T129" s="48"/>
    </row>
    <row r="130" spans="1:20">
      <c r="T130" s="48"/>
    </row>
    <row r="131" spans="1:20">
      <c r="T131" s="48"/>
    </row>
    <row r="132" spans="1:20">
      <c r="T132" s="48"/>
    </row>
    <row r="133" spans="1:20">
      <c r="T133" s="48"/>
    </row>
    <row r="134" spans="1:20">
      <c r="T134" s="48"/>
    </row>
    <row r="135" spans="1:20">
      <c r="T135" s="48"/>
    </row>
    <row r="136" spans="1:20">
      <c r="T136" s="48"/>
    </row>
    <row r="137" spans="1:20">
      <c r="T137" s="48"/>
    </row>
    <row r="138" spans="1:20">
      <c r="T138" s="48"/>
    </row>
    <row r="139" spans="1:20">
      <c r="T139" s="48"/>
    </row>
    <row r="140" spans="1:20">
      <c r="T140" s="48"/>
    </row>
    <row r="141" spans="1:20">
      <c r="T141" s="48"/>
    </row>
    <row r="142" spans="1:20">
      <c r="T142" s="48"/>
    </row>
    <row r="143" spans="1:20">
      <c r="T143" s="48"/>
    </row>
    <row r="144" spans="1:20">
      <c r="T144" s="48"/>
    </row>
    <row r="145" spans="1:20">
      <c r="T145" s="48"/>
    </row>
    <row r="146" spans="1:20">
      <c r="T146" s="48"/>
    </row>
    <row r="147" spans="1:20">
      <c r="T147" s="48"/>
    </row>
    <row r="148" spans="1:20">
      <c r="T148" s="48"/>
    </row>
    <row r="149" spans="1:20">
      <c r="T149" s="48"/>
    </row>
    <row r="150" spans="1:20">
      <c r="T150" s="48"/>
    </row>
    <row r="151" spans="1:20">
      <c r="T151" s="48"/>
    </row>
    <row r="152" spans="1:20">
      <c r="T152" s="48"/>
    </row>
    <row r="153" spans="1:20">
      <c r="T153" s="48"/>
    </row>
    <row r="154" spans="1:20">
      <c r="T154" s="48"/>
    </row>
    <row r="155" spans="1:20">
      <c r="T155" s="48"/>
    </row>
    <row r="156" spans="1:20">
      <c r="T156" s="48"/>
    </row>
    <row r="157" spans="1:20">
      <c r="T157" s="48"/>
    </row>
    <row r="158" spans="1:20">
      <c r="T158" s="48"/>
    </row>
    <row r="159" spans="1:20">
      <c r="T159" s="48"/>
    </row>
    <row r="160" spans="1:20">
      <c r="T160" s="48"/>
    </row>
    <row r="161" spans="1:20">
      <c r="T161" s="48"/>
    </row>
    <row r="162" spans="1:20">
      <c r="T162" s="48"/>
    </row>
    <row r="163" spans="1:20">
      <c r="T163" s="48"/>
    </row>
    <row r="164" spans="1:20">
      <c r="T164" s="48"/>
    </row>
    <row r="165" spans="1:20">
      <c r="T165" s="48"/>
    </row>
    <row r="166" spans="1:20">
      <c r="T166" s="48"/>
    </row>
    <row r="167" spans="1:20">
      <c r="T167" s="48"/>
    </row>
    <row r="168" spans="1:20">
      <c r="T168" s="48"/>
    </row>
    <row r="169" spans="1:20">
      <c r="T169" s="48"/>
    </row>
    <row r="170" spans="1:20">
      <c r="T170" s="48"/>
    </row>
    <row r="171" spans="1:20">
      <c r="T171" s="48"/>
    </row>
    <row r="172" spans="1:20">
      <c r="T172" s="48"/>
    </row>
    <row r="173" spans="1:20">
      <c r="T173" s="48"/>
    </row>
    <row r="174" spans="1:20">
      <c r="T174" s="48"/>
    </row>
    <row r="175" spans="1:20">
      <c r="T175" s="48"/>
    </row>
    <row r="176" spans="1:20">
      <c r="T176" s="48"/>
    </row>
    <row r="177" spans="1:20">
      <c r="T177" s="48"/>
    </row>
    <row r="178" spans="1:20">
      <c r="T178" s="48"/>
    </row>
    <row r="179" spans="1:20">
      <c r="T179" s="48"/>
    </row>
    <row r="180" spans="1:20">
      <c r="T180" s="48"/>
    </row>
    <row r="181" spans="1:20">
      <c r="T181" s="48"/>
    </row>
    <row r="182" spans="1:20">
      <c r="T182" s="48"/>
    </row>
    <row r="183" spans="1:20">
      <c r="T183" s="48"/>
    </row>
    <row r="184" spans="1:20">
      <c r="T184" s="48"/>
    </row>
    <row r="185" spans="1:20">
      <c r="T185" s="48"/>
    </row>
    <row r="186" spans="1:20">
      <c r="T186" s="48"/>
    </row>
    <row r="187" spans="1:20">
      <c r="T187" s="48"/>
    </row>
    <row r="188" spans="1:20">
      <c r="T188" s="48"/>
    </row>
    <row r="189" spans="1:20">
      <c r="T189" s="48"/>
    </row>
    <row r="190" spans="1:20">
      <c r="T190" s="48"/>
    </row>
    <row r="191" spans="1:20">
      <c r="T191" s="48"/>
    </row>
    <row r="192" spans="1:20">
      <c r="T192" s="48"/>
    </row>
    <row r="193" spans="1:20">
      <c r="T193" s="48"/>
    </row>
    <row r="194" spans="1:20">
      <c r="T194" s="48"/>
    </row>
    <row r="195" spans="1:20">
      <c r="T195" s="48"/>
    </row>
    <row r="196" spans="1:20">
      <c r="T196" s="48"/>
    </row>
    <row r="197" spans="1:20">
      <c r="T197" s="48"/>
    </row>
    <row r="198" spans="1:20">
      <c r="T198" s="48"/>
    </row>
    <row r="199" spans="1:20">
      <c r="T199" s="48"/>
    </row>
    <row r="200" spans="1:20">
      <c r="T200" s="48"/>
    </row>
    <row r="201" spans="1:20">
      <c r="T201" s="48"/>
    </row>
    <row r="202" spans="1:20">
      <c r="T202" s="48"/>
    </row>
    <row r="203" spans="1:20">
      <c r="T203" s="48"/>
    </row>
    <row r="204" spans="1:20">
      <c r="T204" s="48"/>
    </row>
    <row r="205" spans="1:20">
      <c r="T205" s="48"/>
    </row>
    <row r="206" spans="1:20">
      <c r="T206" s="48"/>
    </row>
    <row r="207" spans="1:20">
      <c r="T207" s="48"/>
    </row>
    <row r="208" spans="1:20">
      <c r="T208" s="48"/>
    </row>
    <row r="209" spans="1:20">
      <c r="T209" s="48"/>
    </row>
    <row r="210" spans="1:20">
      <c r="T210" s="48"/>
    </row>
    <row r="211" spans="1:20">
      <c r="T211" s="48"/>
    </row>
    <row r="212" spans="1:20">
      <c r="T212" s="48"/>
    </row>
    <row r="213" spans="1:20">
      <c r="T213" s="48"/>
    </row>
    <row r="214" spans="1:20">
      <c r="T214" s="48"/>
    </row>
    <row r="215" spans="1:20">
      <c r="T215" s="48"/>
    </row>
    <row r="216" spans="1:20">
      <c r="T216" s="48"/>
    </row>
    <row r="217" spans="1:20">
      <c r="T217" s="48"/>
    </row>
    <row r="218" spans="1:20">
      <c r="T218" s="48"/>
    </row>
    <row r="219" spans="1:20">
      <c r="T219" s="48"/>
    </row>
    <row r="220" spans="1:20">
      <c r="T220" s="48"/>
    </row>
    <row r="221" spans="1:20">
      <c r="T221" s="48"/>
    </row>
    <row r="222" spans="1:20">
      <c r="T222" s="48"/>
    </row>
    <row r="223" spans="1:20">
      <c r="T223" s="48"/>
    </row>
    <row r="224" spans="1:20">
      <c r="T224" s="48"/>
    </row>
    <row r="225" spans="1:20">
      <c r="T225" s="48"/>
    </row>
    <row r="226" spans="1:20">
      <c r="T226" s="48"/>
    </row>
    <row r="227" spans="1:20">
      <c r="T227" s="48"/>
    </row>
    <row r="228" spans="1:20">
      <c r="T228" s="48"/>
    </row>
    <row r="229" spans="1:20">
      <c r="T229" s="48"/>
    </row>
    <row r="230" spans="1:20">
      <c r="T230" s="48"/>
    </row>
    <row r="231" spans="1:20">
      <c r="T231" s="48"/>
    </row>
    <row r="232" spans="1:20">
      <c r="T232" s="48"/>
    </row>
    <row r="233" spans="1:20">
      <c r="T233" s="48"/>
    </row>
    <row r="234" spans="1:20">
      <c r="T234" s="48"/>
    </row>
    <row r="235" spans="1:20">
      <c r="T235" s="48"/>
    </row>
    <row r="236" spans="1:20">
      <c r="T236" s="48"/>
    </row>
    <row r="237" spans="1:20">
      <c r="T237" s="48"/>
    </row>
    <row r="238" spans="1:20">
      <c r="T238" s="48"/>
    </row>
    <row r="239" spans="1:20">
      <c r="T239" s="48"/>
    </row>
    <row r="240" spans="1:20">
      <c r="T240" s="48"/>
    </row>
    <row r="241" spans="1:20">
      <c r="T241" s="48"/>
    </row>
    <row r="242" spans="1:20">
      <c r="T242" s="48"/>
    </row>
    <row r="243" spans="1:20">
      <c r="T243" s="48"/>
    </row>
    <row r="244" spans="1:20">
      <c r="T244" s="48"/>
    </row>
    <row r="245" spans="1:20">
      <c r="T245" s="48"/>
    </row>
    <row r="246" spans="1:20">
      <c r="T246" s="48"/>
    </row>
    <row r="247" spans="1:20">
      <c r="T247" s="48"/>
    </row>
    <row r="248" spans="1:20">
      <c r="T248" s="48"/>
    </row>
    <row r="249" spans="1:20">
      <c r="T249" s="48"/>
    </row>
    <row r="250" spans="1:20">
      <c r="T250" s="48"/>
    </row>
    <row r="251" spans="1:20">
      <c r="T251" s="48"/>
    </row>
    <row r="252" spans="1:20">
      <c r="T252" s="48"/>
    </row>
    <row r="253" spans="1:20">
      <c r="T253" s="48"/>
    </row>
    <row r="254" spans="1:20">
      <c r="T254" s="48"/>
    </row>
    <row r="255" spans="1:20">
      <c r="T255" s="48"/>
    </row>
    <row r="256" spans="1:20">
      <c r="T256" s="48"/>
    </row>
    <row r="257" spans="1:20">
      <c r="T257" s="48"/>
    </row>
    <row r="258" spans="1:20">
      <c r="T258" s="48"/>
    </row>
    <row r="259" spans="1:20">
      <c r="T259" s="48"/>
    </row>
    <row r="260" spans="1:20">
      <c r="T260" s="48"/>
    </row>
    <row r="261" spans="1:20">
      <c r="T261" s="48"/>
    </row>
    <row r="262" spans="1:20">
      <c r="T262" s="48"/>
    </row>
    <row r="263" spans="1:20">
      <c r="T263" s="48"/>
    </row>
    <row r="264" spans="1:20">
      <c r="T264" s="48"/>
    </row>
    <row r="265" spans="1:20">
      <c r="T265" s="48"/>
    </row>
    <row r="266" spans="1:20">
      <c r="T266" s="48"/>
    </row>
    <row r="267" spans="1:20">
      <c r="T267" s="48"/>
    </row>
    <row r="268" spans="1:20">
      <c r="T268" s="48"/>
    </row>
    <row r="269" spans="1:20">
      <c r="T269" s="48"/>
    </row>
    <row r="270" spans="1:20">
      <c r="T270" s="48"/>
    </row>
    <row r="271" spans="1:20">
      <c r="T271" s="48"/>
    </row>
    <row r="272" spans="1:20">
      <c r="T272" s="48"/>
    </row>
    <row r="273" spans="1:20">
      <c r="T273" s="48"/>
    </row>
    <row r="274" spans="1:20">
      <c r="T274" s="48"/>
    </row>
    <row r="275" spans="1:20">
      <c r="T275" s="48"/>
    </row>
    <row r="276" spans="1:20">
      <c r="T276" s="48"/>
    </row>
    <row r="277" spans="1:20">
      <c r="T277" s="48"/>
    </row>
    <row r="278" spans="1:20">
      <c r="T278" s="48"/>
    </row>
    <row r="279" spans="1:20">
      <c r="T279" s="48"/>
    </row>
    <row r="280" spans="1:20">
      <c r="T280" s="48"/>
    </row>
    <row r="281" spans="1:20">
      <c r="T281" s="48"/>
    </row>
    <row r="282" spans="1:20">
      <c r="T282" s="48"/>
    </row>
    <row r="283" spans="1:20">
      <c r="T283" s="48"/>
    </row>
    <row r="284" spans="1:20">
      <c r="T284" s="48"/>
    </row>
    <row r="285" spans="1:20">
      <c r="T285" s="48"/>
    </row>
    <row r="286" spans="1:20">
      <c r="T286" s="48"/>
    </row>
    <row r="287" spans="1:20">
      <c r="T287" s="48"/>
    </row>
    <row r="288" spans="1:20">
      <c r="T288" s="48"/>
    </row>
    <row r="289" spans="1:20">
      <c r="T289" s="48"/>
    </row>
    <row r="290" spans="1:20">
      <c r="T290" s="48"/>
    </row>
    <row r="291" spans="1:20">
      <c r="T291" s="48"/>
    </row>
    <row r="292" spans="1:20">
      <c r="T292" s="48"/>
    </row>
    <row r="293" spans="1:20">
      <c r="T293" s="48"/>
    </row>
    <row r="294" spans="1:20">
      <c r="T294" s="48"/>
    </row>
    <row r="295" spans="1:20">
      <c r="T295" s="48"/>
    </row>
    <row r="296" spans="1:20">
      <c r="T296" s="48"/>
    </row>
    <row r="297" spans="1:20">
      <c r="T297" s="48"/>
    </row>
    <row r="298" spans="1:20">
      <c r="T298" s="48"/>
    </row>
    <row r="299" spans="1:20">
      <c r="T299" s="48"/>
    </row>
    <row r="300" spans="1:20">
      <c r="T300" s="48"/>
    </row>
    <row r="301" spans="1:20">
      <c r="T301" s="48"/>
    </row>
    <row r="302" spans="1:20">
      <c r="T302" s="48"/>
    </row>
    <row r="303" spans="1:20">
      <c r="T303" s="48"/>
    </row>
    <row r="304" spans="1:20">
      <c r="T304" s="48"/>
    </row>
    <row r="305" spans="1:20">
      <c r="T305" s="48"/>
    </row>
    <row r="306" spans="1:20">
      <c r="T306" s="48"/>
    </row>
    <row r="307" spans="1:20">
      <c r="T307" s="48"/>
    </row>
    <row r="308" spans="1:20">
      <c r="T308" s="48"/>
    </row>
    <row r="309" spans="1:20">
      <c r="T309" s="48"/>
    </row>
    <row r="310" spans="1:20">
      <c r="T310" s="48"/>
    </row>
    <row r="311" spans="1:20">
      <c r="T311" s="48"/>
    </row>
    <row r="312" spans="1:20">
      <c r="T312" s="48"/>
    </row>
    <row r="313" spans="1:20">
      <c r="T313" s="48"/>
    </row>
    <row r="314" spans="1:20">
      <c r="T314" s="48"/>
    </row>
    <row r="315" spans="1:20">
      <c r="T315" s="48"/>
    </row>
    <row r="316" spans="1:20">
      <c r="T316" s="48"/>
    </row>
    <row r="317" spans="1:20">
      <c r="T317" s="48"/>
    </row>
    <row r="318" spans="1:20">
      <c r="T318" s="48"/>
    </row>
    <row r="319" spans="1:20">
      <c r="T319" s="48"/>
    </row>
    <row r="320" spans="1:20">
      <c r="T320" s="48"/>
    </row>
    <row r="321" spans="1:20">
      <c r="T321" s="48"/>
    </row>
    <row r="322" spans="1:20">
      <c r="T322" s="48"/>
    </row>
    <row r="323" spans="1:20">
      <c r="T323" s="48"/>
    </row>
    <row r="324" spans="1:20">
      <c r="T324" s="48"/>
    </row>
    <row r="325" spans="1:20">
      <c r="T325" s="48"/>
    </row>
    <row r="326" spans="1:20">
      <c r="T326" s="48"/>
    </row>
    <row r="327" spans="1:20">
      <c r="T327" s="48"/>
    </row>
    <row r="328" spans="1:20">
      <c r="T328" s="48"/>
    </row>
    <row r="329" spans="1:20">
      <c r="T329" s="48"/>
    </row>
    <row r="330" spans="1:20">
      <c r="T330" s="48"/>
    </row>
    <row r="331" spans="1:20">
      <c r="T331" s="48"/>
    </row>
    <row r="332" spans="1:20">
      <c r="T332" s="48"/>
    </row>
    <row r="333" spans="1:20">
      <c r="T333" s="48"/>
    </row>
    <row r="334" spans="1:20">
      <c r="T334" s="48"/>
    </row>
    <row r="335" spans="1:20">
      <c r="T335" s="48"/>
    </row>
    <row r="336" spans="1:20">
      <c r="T336" s="48"/>
    </row>
    <row r="337" spans="1:20">
      <c r="T337" s="48"/>
    </row>
    <row r="338" spans="1:20">
      <c r="T338" s="48"/>
    </row>
    <row r="339" spans="1:20">
      <c r="T339" s="48"/>
    </row>
    <row r="340" spans="1:20">
      <c r="T340" s="48"/>
    </row>
    <row r="341" spans="1:20">
      <c r="T341" s="48"/>
    </row>
    <row r="342" spans="1:20">
      <c r="T342" s="48"/>
    </row>
    <row r="343" spans="1:20">
      <c r="T343" s="48"/>
    </row>
    <row r="344" spans="1:20">
      <c r="T344" s="48"/>
    </row>
    <row r="345" spans="1:20">
      <c r="T345" s="48"/>
    </row>
    <row r="346" spans="1:20">
      <c r="T346" s="48"/>
    </row>
    <row r="347" spans="1:20">
      <c r="T347" s="48"/>
    </row>
    <row r="348" spans="1:20">
      <c r="T348" s="48"/>
    </row>
    <row r="349" spans="1:20">
      <c r="T349" s="48"/>
    </row>
    <row r="350" spans="1:20">
      <c r="T350" s="48"/>
    </row>
    <row r="351" spans="1:20">
      <c r="T351" s="48"/>
    </row>
    <row r="352" spans="1:20">
      <c r="T352" s="48"/>
    </row>
    <row r="353" spans="1:20">
      <c r="T353" s="48"/>
    </row>
    <row r="354" spans="1:20">
      <c r="T354" s="48"/>
    </row>
    <row r="355" spans="1:20">
      <c r="T355" s="48"/>
    </row>
    <row r="356" spans="1:20">
      <c r="T356" s="48"/>
    </row>
    <row r="357" spans="1:20">
      <c r="T357" s="48"/>
    </row>
    <row r="358" spans="1:20">
      <c r="T358" s="48"/>
    </row>
    <row r="359" spans="1:20">
      <c r="T359" s="48"/>
    </row>
    <row r="360" spans="1:20">
      <c r="T360" s="48"/>
    </row>
    <row r="361" spans="1:20">
      <c r="T361" s="48"/>
    </row>
    <row r="362" spans="1:20">
      <c r="T362" s="48"/>
    </row>
    <row r="363" spans="1:20">
      <c r="T363" s="48"/>
    </row>
    <row r="364" spans="1:20">
      <c r="T364" s="48"/>
    </row>
    <row r="365" spans="1:20">
      <c r="T365" s="48"/>
    </row>
    <row r="366" spans="1:20">
      <c r="T366" s="48"/>
    </row>
    <row r="367" spans="1:20">
      <c r="T367" s="48"/>
    </row>
    <row r="368" spans="1:20">
      <c r="T368" s="48"/>
    </row>
    <row r="369" spans="1:20">
      <c r="T369" s="48"/>
    </row>
    <row r="370" spans="1:20">
      <c r="T370" s="48"/>
    </row>
    <row r="371" spans="1:20">
      <c r="T371" s="48"/>
    </row>
    <row r="372" spans="1:20">
      <c r="T372" s="48"/>
    </row>
    <row r="373" spans="1:20">
      <c r="T373" s="48"/>
    </row>
    <row r="374" spans="1:20">
      <c r="T374" s="48"/>
    </row>
    <row r="375" spans="1:20">
      <c r="T375" s="48"/>
    </row>
    <row r="376" spans="1:20">
      <c r="T376" s="48"/>
    </row>
    <row r="377" spans="1:20">
      <c r="T377" s="48"/>
    </row>
    <row r="378" spans="1:20">
      <c r="T378" s="48"/>
    </row>
    <row r="379" spans="1:20">
      <c r="T379" s="48"/>
    </row>
    <row r="380" spans="1:20">
      <c r="T380" s="48"/>
    </row>
    <row r="381" spans="1:20">
      <c r="T381" s="48"/>
    </row>
    <row r="382" spans="1:20">
      <c r="T382" s="48"/>
    </row>
    <row r="383" spans="1:20">
      <c r="T383" s="48"/>
    </row>
    <row r="384" spans="1:20">
      <c r="T384" s="48"/>
    </row>
    <row r="385" spans="1:20">
      <c r="T385" s="48"/>
    </row>
    <row r="386" spans="1:20">
      <c r="T386" s="48"/>
    </row>
    <row r="387" spans="1:20">
      <c r="T387" s="48"/>
    </row>
    <row r="388" spans="1:20">
      <c r="T388" s="48"/>
    </row>
    <row r="389" spans="1:20">
      <c r="T389" s="48"/>
    </row>
    <row r="390" spans="1:20">
      <c r="T390" s="48"/>
    </row>
    <row r="391" spans="1:20">
      <c r="T391" s="48"/>
    </row>
    <row r="392" spans="1:20">
      <c r="T392" s="48"/>
    </row>
    <row r="393" spans="1:20">
      <c r="T393" s="48"/>
    </row>
    <row r="394" spans="1:20">
      <c r="T394" s="48"/>
    </row>
    <row r="395" spans="1:20">
      <c r="T395" s="48"/>
    </row>
    <row r="396" spans="1:20">
      <c r="T396" s="48"/>
    </row>
    <row r="397" spans="1:20">
      <c r="T397" s="48"/>
    </row>
    <row r="398" spans="1:20">
      <c r="T398" s="48"/>
    </row>
    <row r="399" spans="1:20">
      <c r="T399" s="48"/>
    </row>
    <row r="400" spans="1:20">
      <c r="T400" s="48"/>
    </row>
    <row r="401" spans="1:20">
      <c r="T401" s="48"/>
    </row>
    <row r="402" spans="1:20">
      <c r="T402" s="48"/>
    </row>
    <row r="403" spans="1:20">
      <c r="T403" s="48"/>
    </row>
    <row r="404" spans="1:20">
      <c r="T404" s="48"/>
    </row>
    <row r="405" spans="1:20">
      <c r="T405" s="48"/>
    </row>
    <row r="406" spans="1:20">
      <c r="T406" s="48"/>
    </row>
    <row r="407" spans="1:20">
      <c r="T407" s="48"/>
    </row>
    <row r="408" spans="1:20">
      <c r="T408" s="48"/>
    </row>
    <row r="409" spans="1:20">
      <c r="T409" s="48"/>
    </row>
    <row r="410" spans="1:20">
      <c r="T410" s="48"/>
    </row>
    <row r="411" spans="1:20">
      <c r="T411" s="48"/>
    </row>
    <row r="412" spans="1:20">
      <c r="T412" s="48"/>
    </row>
    <row r="413" spans="1:20">
      <c r="T413" s="48"/>
    </row>
    <row r="414" spans="1:20">
      <c r="T414" s="48"/>
    </row>
    <row r="415" spans="1:20">
      <c r="T415" s="48"/>
    </row>
    <row r="416" spans="1:20">
      <c r="T416" s="48"/>
    </row>
    <row r="417" spans="1:20">
      <c r="T417" s="48"/>
    </row>
    <row r="418" spans="1:20">
      <c r="T418" s="48"/>
    </row>
    <row r="419" spans="1:20">
      <c r="T419" s="48"/>
    </row>
    <row r="420" spans="1:20">
      <c r="T420" s="48"/>
    </row>
    <row r="421" spans="1:20">
      <c r="T421" s="48"/>
    </row>
    <row r="422" spans="1:20">
      <c r="T422" s="48"/>
    </row>
    <row r="423" spans="1:20">
      <c r="T423" s="48"/>
    </row>
    <row r="424" spans="1:20">
      <c r="T424" s="48"/>
    </row>
    <row r="425" spans="1:20">
      <c r="T425" s="48"/>
    </row>
    <row r="426" spans="1:20">
      <c r="T426" s="48"/>
    </row>
    <row r="427" spans="1:20">
      <c r="T427" s="48"/>
    </row>
    <row r="428" spans="1:20">
      <c r="T428" s="48"/>
    </row>
    <row r="429" spans="1:20">
      <c r="T429" s="48"/>
    </row>
    <row r="430" spans="1:20">
      <c r="T430" s="48"/>
    </row>
    <row r="431" spans="1:20">
      <c r="T431" s="48"/>
    </row>
    <row r="432" spans="1:20">
      <c r="T432" s="48"/>
    </row>
    <row r="433" spans="1:20">
      <c r="T433" s="48"/>
    </row>
    <row r="434" spans="1:20">
      <c r="T434" s="48"/>
    </row>
    <row r="435" spans="1:20">
      <c r="T435" s="48"/>
    </row>
    <row r="436" spans="1:20">
      <c r="T436" s="48"/>
    </row>
    <row r="437" spans="1:20">
      <c r="T437" s="48"/>
    </row>
    <row r="438" spans="1:20">
      <c r="T438" s="48"/>
    </row>
    <row r="439" spans="1:20">
      <c r="T439" s="48"/>
    </row>
    <row r="440" spans="1:20">
      <c r="T440" s="48"/>
    </row>
    <row r="441" spans="1:20">
      <c r="T441" s="48"/>
    </row>
    <row r="442" spans="1:20">
      <c r="T442" s="48"/>
    </row>
    <row r="443" spans="1:20">
      <c r="T443" s="48"/>
    </row>
    <row r="444" spans="1:20">
      <c r="T444" s="48"/>
    </row>
    <row r="445" spans="1:20">
      <c r="T445" s="48"/>
    </row>
    <row r="446" spans="1:20">
      <c r="T446" s="48"/>
    </row>
    <row r="447" spans="1:20">
      <c r="T447" s="48"/>
    </row>
    <row r="448" spans="1:20">
      <c r="T448" s="48"/>
    </row>
    <row r="449" spans="1:20">
      <c r="T449" s="48"/>
    </row>
    <row r="450" spans="1:20">
      <c r="T450" s="48"/>
    </row>
    <row r="451" spans="1:20">
      <c r="T451" s="48"/>
    </row>
    <row r="452" spans="1:20">
      <c r="T452" s="48"/>
    </row>
    <row r="453" spans="1:20">
      <c r="T453" s="48"/>
    </row>
    <row r="454" spans="1:20">
      <c r="T454" s="48"/>
    </row>
    <row r="455" spans="1:20">
      <c r="T455" s="48"/>
    </row>
    <row r="456" spans="1:20">
      <c r="T456" s="48"/>
    </row>
    <row r="457" spans="1:20">
      <c r="T457" s="48"/>
    </row>
    <row r="458" spans="1:20">
      <c r="T458" s="48"/>
    </row>
    <row r="459" spans="1:20">
      <c r="T459" s="48"/>
    </row>
    <row r="460" spans="1:20">
      <c r="T460" s="48"/>
    </row>
    <row r="461" spans="1:20">
      <c r="T461" s="48"/>
    </row>
    <row r="462" spans="1:20">
      <c r="T462" s="48"/>
    </row>
    <row r="463" spans="1:20">
      <c r="T463" s="48"/>
    </row>
    <row r="464" spans="1:20">
      <c r="T464" s="48"/>
    </row>
    <row r="465" spans="1:20">
      <c r="T465" s="48"/>
    </row>
    <row r="466" spans="1:20">
      <c r="T466" s="48"/>
    </row>
    <row r="467" spans="1:20">
      <c r="T467" s="48"/>
    </row>
    <row r="468" spans="1:20">
      <c r="T468" s="48"/>
    </row>
    <row r="469" spans="1:20">
      <c r="T469" s="48"/>
    </row>
    <row r="470" spans="1:20">
      <c r="T470" s="48"/>
    </row>
    <row r="471" spans="1:20">
      <c r="T471" s="48"/>
    </row>
    <row r="472" spans="1:20">
      <c r="T472" s="48"/>
    </row>
    <row r="473" spans="1:20">
      <c r="T473" s="48"/>
    </row>
    <row r="474" spans="1:20">
      <c r="T474" s="48"/>
    </row>
    <row r="475" spans="1:20">
      <c r="T475" s="48"/>
    </row>
    <row r="476" spans="1:20">
      <c r="T476" s="48"/>
    </row>
    <row r="477" spans="1:20">
      <c r="T477" s="48"/>
    </row>
    <row r="478" spans="1:20">
      <c r="T478" s="48"/>
    </row>
    <row r="479" spans="1:20">
      <c r="T479" s="48"/>
    </row>
    <row r="480" spans="1:20">
      <c r="T480" s="48"/>
    </row>
    <row r="481" spans="1:20">
      <c r="T481" s="48"/>
    </row>
    <row r="482" spans="1:20">
      <c r="T482" s="48"/>
    </row>
    <row r="483" spans="1:20">
      <c r="T483" s="48"/>
    </row>
    <row r="484" spans="1:20">
      <c r="T484" s="48"/>
    </row>
    <row r="485" spans="1:20">
      <c r="T485" s="48"/>
    </row>
    <row r="486" spans="1:20">
      <c r="T486" s="48"/>
    </row>
    <row r="487" spans="1:20">
      <c r="T487" s="48"/>
    </row>
    <row r="488" spans="1:20">
      <c r="T488" s="48"/>
    </row>
    <row r="489" spans="1:20">
      <c r="T489" s="48"/>
    </row>
    <row r="490" spans="1:20">
      <c r="T490" s="48"/>
    </row>
    <row r="491" spans="1:20">
      <c r="T491" s="48"/>
    </row>
    <row r="492" spans="1:20">
      <c r="T492" s="48"/>
    </row>
    <row r="493" spans="1:20">
      <c r="T493" s="48"/>
    </row>
    <row r="494" spans="1:20">
      <c r="T494" s="48"/>
    </row>
    <row r="495" spans="1:20">
      <c r="T495" s="48"/>
    </row>
    <row r="496" spans="1:20">
      <c r="T496" s="48"/>
    </row>
    <row r="497" spans="1:20">
      <c r="T497" s="48"/>
    </row>
    <row r="498" spans="1:20">
      <c r="T498" s="48"/>
    </row>
    <row r="499" spans="1:20">
      <c r="T499" s="48"/>
    </row>
    <row r="500" spans="1:20">
      <c r="T500" s="48"/>
    </row>
    <row r="501" spans="1:20">
      <c r="T501" s="48"/>
    </row>
    <row r="502" spans="1:20">
      <c r="T502" s="48"/>
    </row>
    <row r="503" spans="1:20">
      <c r="T503" s="48"/>
    </row>
    <row r="504" spans="1:20">
      <c r="T504" s="48"/>
    </row>
    <row r="505" spans="1:20">
      <c r="T505" s="48"/>
    </row>
    <row r="506" spans="1:20">
      <c r="T506" s="48"/>
    </row>
    <row r="507" spans="1:20">
      <c r="T507" s="48"/>
    </row>
    <row r="508" spans="1:20">
      <c r="T508" s="48"/>
    </row>
    <row r="509" spans="1:20">
      <c r="T509" s="48"/>
    </row>
    <row r="510" spans="1:20">
      <c r="T510" s="48"/>
    </row>
    <row r="511" spans="1:20">
      <c r="T511" s="48"/>
    </row>
    <row r="512" spans="1:20">
      <c r="T512" s="48"/>
    </row>
    <row r="513" spans="1:20">
      <c r="T513" s="48"/>
    </row>
    <row r="514" spans="1:20">
      <c r="T514" s="48"/>
    </row>
    <row r="515" spans="1:20">
      <c r="T515" s="48"/>
    </row>
    <row r="516" spans="1:20">
      <c r="T516" s="48"/>
    </row>
    <row r="517" spans="1:20">
      <c r="T517" s="48"/>
    </row>
    <row r="518" spans="1:20">
      <c r="T518" s="48"/>
    </row>
    <row r="519" spans="1:20">
      <c r="T519" s="48"/>
    </row>
    <row r="520" spans="1:20">
      <c r="T520" s="48"/>
    </row>
    <row r="521" spans="1:20">
      <c r="T521" s="48"/>
    </row>
    <row r="522" spans="1:20">
      <c r="T522" s="48"/>
    </row>
    <row r="523" spans="1:20">
      <c r="T523" s="48"/>
    </row>
    <row r="524" spans="1:20">
      <c r="T524" s="48"/>
    </row>
    <row r="525" spans="1:20">
      <c r="T525" s="48"/>
    </row>
    <row r="526" spans="1:20">
      <c r="T526" s="48"/>
    </row>
    <row r="527" spans="1:20">
      <c r="T527" s="48"/>
    </row>
    <row r="528" spans="1:20">
      <c r="T528" s="48"/>
    </row>
    <row r="529" spans="1:20">
      <c r="T529" s="48"/>
    </row>
    <row r="530" spans="1:20">
      <c r="T530" s="48"/>
    </row>
    <row r="531" spans="1:20">
      <c r="T531" s="48"/>
    </row>
    <row r="532" spans="1:20">
      <c r="T532" s="48"/>
    </row>
    <row r="533" spans="1:20">
      <c r="T533" s="48"/>
    </row>
    <row r="534" spans="1:20">
      <c r="T534" s="48"/>
    </row>
    <row r="535" spans="1:20">
      <c r="T535" s="48"/>
    </row>
    <row r="536" spans="1:20">
      <c r="T536" s="48"/>
    </row>
    <row r="537" spans="1:20">
      <c r="T537" s="48"/>
    </row>
    <row r="538" spans="1:20">
      <c r="T538" s="48"/>
    </row>
    <row r="539" spans="1:20">
      <c r="T539" s="48"/>
    </row>
    <row r="540" spans="1:20">
      <c r="T540" s="48"/>
    </row>
    <row r="541" spans="1:20">
      <c r="T541" s="48"/>
    </row>
    <row r="542" spans="1:20">
      <c r="T542" s="48"/>
    </row>
    <row r="543" spans="1:20">
      <c r="T543" s="48"/>
    </row>
    <row r="544" spans="1:20">
      <c r="T544" s="48"/>
    </row>
    <row r="545" spans="1:20">
      <c r="T545" s="48"/>
    </row>
    <row r="546" spans="1:20">
      <c r="T546" s="48"/>
    </row>
    <row r="547" spans="1:20">
      <c r="T547" s="48"/>
    </row>
    <row r="548" spans="1:20">
      <c r="T548" s="48"/>
    </row>
    <row r="549" spans="1:20">
      <c r="T549" s="48"/>
    </row>
    <row r="550" spans="1:20">
      <c r="T550" s="48"/>
    </row>
    <row r="551" spans="1:20">
      <c r="T551" s="48"/>
    </row>
    <row r="552" spans="1:20">
      <c r="T552" s="48"/>
    </row>
    <row r="553" spans="1:20">
      <c r="T553" s="48"/>
    </row>
    <row r="554" spans="1:20">
      <c r="T554" s="48"/>
    </row>
    <row r="555" spans="1:20">
      <c r="T555" s="48"/>
    </row>
    <row r="556" spans="1:20">
      <c r="T556" s="48"/>
    </row>
    <row r="557" spans="1:20">
      <c r="T557" s="48"/>
    </row>
    <row r="558" spans="1:20">
      <c r="T558" s="48"/>
    </row>
    <row r="559" spans="1:20">
      <c r="T559" s="48"/>
    </row>
    <row r="560" spans="1:20">
      <c r="T560" s="48"/>
    </row>
    <row r="561" spans="1:20">
      <c r="T561" s="48"/>
    </row>
    <row r="562" spans="1:20">
      <c r="T562" s="48"/>
    </row>
    <row r="563" spans="1:20">
      <c r="T563" s="48"/>
    </row>
    <row r="564" spans="1:20">
      <c r="T564" s="48"/>
    </row>
    <row r="565" spans="1:20">
      <c r="T565" s="48"/>
    </row>
    <row r="566" spans="1:20">
      <c r="T566" s="48"/>
    </row>
    <row r="567" spans="1:20">
      <c r="T567" s="48"/>
    </row>
    <row r="568" spans="1:20">
      <c r="T568" s="48"/>
    </row>
    <row r="569" spans="1:20">
      <c r="T569" s="48"/>
    </row>
    <row r="570" spans="1:20">
      <c r="T570" s="48"/>
    </row>
    <row r="571" spans="1:20">
      <c r="T571" s="48"/>
    </row>
    <row r="572" spans="1:20">
      <c r="T572" s="48"/>
    </row>
    <row r="573" spans="1:20">
      <c r="T573" s="48"/>
    </row>
    <row r="574" spans="1:20">
      <c r="T574" s="48"/>
    </row>
    <row r="575" spans="1:20">
      <c r="T575" s="48"/>
    </row>
    <row r="576" spans="1:20">
      <c r="T576" s="48"/>
    </row>
    <row r="577" spans="1:20">
      <c r="T577" s="48"/>
    </row>
    <row r="578" spans="1:20">
      <c r="T578" s="48"/>
    </row>
    <row r="579" spans="1:20">
      <c r="T579" s="48"/>
    </row>
    <row r="580" spans="1:20">
      <c r="T580" s="48"/>
    </row>
    <row r="581" spans="1:20">
      <c r="T581" s="48"/>
    </row>
    <row r="582" spans="1:20">
      <c r="T582" s="48"/>
    </row>
    <row r="583" spans="1:20">
      <c r="T583" s="48"/>
    </row>
    <row r="584" spans="1:20">
      <c r="T584" s="48"/>
    </row>
    <row r="585" spans="1:20">
      <c r="T585" s="48"/>
    </row>
    <row r="586" spans="1:20">
      <c r="T586" s="48"/>
    </row>
    <row r="587" spans="1:20">
      <c r="T587" s="48"/>
    </row>
    <row r="588" spans="1:20">
      <c r="T588" s="48"/>
    </row>
    <row r="589" spans="1:20">
      <c r="T589" s="48"/>
    </row>
    <row r="590" spans="1:20">
      <c r="T590" s="48"/>
    </row>
    <row r="591" spans="1:20">
      <c r="T591" s="48"/>
    </row>
    <row r="592" spans="1:20">
      <c r="T592" s="48"/>
    </row>
    <row r="593" spans="1:20">
      <c r="T593" s="48"/>
    </row>
    <row r="594" spans="1:20">
      <c r="T594" s="48"/>
    </row>
    <row r="595" spans="1:20">
      <c r="T595" s="48"/>
    </row>
    <row r="596" spans="1:20">
      <c r="T596" s="48"/>
    </row>
    <row r="597" spans="1:20">
      <c r="T597" s="48"/>
    </row>
    <row r="598" spans="1:20">
      <c r="T598" s="48"/>
    </row>
    <row r="599" spans="1:20">
      <c r="T599" s="48"/>
    </row>
    <row r="600" spans="1:20">
      <c r="T600" s="48"/>
    </row>
    <row r="601" spans="1:20">
      <c r="T601" s="48"/>
    </row>
    <row r="602" spans="1:20">
      <c r="T602" s="48"/>
    </row>
    <row r="603" spans="1:20">
      <c r="T603" s="48"/>
    </row>
    <row r="604" spans="1:20">
      <c r="T604" s="48"/>
    </row>
    <row r="605" spans="1:20">
      <c r="T605" s="48"/>
    </row>
    <row r="606" spans="1:20">
      <c r="T606" s="48"/>
    </row>
    <row r="607" spans="1:20">
      <c r="T607" s="48"/>
    </row>
    <row r="608" spans="1:20">
      <c r="T608" s="48"/>
    </row>
    <row r="609" spans="1:20">
      <c r="T609" s="48"/>
    </row>
    <row r="610" spans="1:20">
      <c r="T610" s="48"/>
    </row>
    <row r="611" spans="1:20">
      <c r="T611" s="48"/>
    </row>
    <row r="612" spans="1:20">
      <c r="T612" s="48"/>
    </row>
    <row r="613" spans="1:20">
      <c r="T613" s="48"/>
    </row>
    <row r="614" spans="1:20">
      <c r="T614" s="48"/>
    </row>
    <row r="615" spans="1:20">
      <c r="T615" s="48"/>
    </row>
    <row r="616" spans="1:20">
      <c r="T616" s="48"/>
    </row>
    <row r="617" spans="1:20">
      <c r="T617" s="48"/>
    </row>
    <row r="618" spans="1:20">
      <c r="T618" s="48"/>
    </row>
    <row r="619" spans="1:20">
      <c r="T619" s="48"/>
    </row>
    <row r="620" spans="1:20">
      <c r="T620" s="48"/>
    </row>
    <row r="621" spans="1:20">
      <c r="T621" s="48"/>
    </row>
    <row r="622" spans="1:20">
      <c r="T622" s="48"/>
    </row>
    <row r="623" spans="1:20">
      <c r="T623" s="48"/>
    </row>
    <row r="624" spans="1:20">
      <c r="T624" s="48"/>
    </row>
    <row r="625" spans="1:20">
      <c r="T625" s="48"/>
    </row>
    <row r="626" spans="1:20">
      <c r="T626" s="48"/>
    </row>
    <row r="627" spans="1:20">
      <c r="T627" s="48"/>
    </row>
    <row r="628" spans="1:20">
      <c r="T628" s="48"/>
    </row>
    <row r="629" spans="1:20">
      <c r="T629" s="48"/>
    </row>
    <row r="630" spans="1:20">
      <c r="T630" s="48"/>
    </row>
    <row r="631" spans="1:20">
      <c r="T631" s="48"/>
    </row>
    <row r="632" spans="1:20">
      <c r="T632" s="48"/>
    </row>
    <row r="633" spans="1:20">
      <c r="T633" s="48"/>
    </row>
    <row r="634" spans="1:20">
      <c r="T634" s="48"/>
    </row>
    <row r="635" spans="1:20">
      <c r="T635" s="48"/>
    </row>
    <row r="636" spans="1:20">
      <c r="T636" s="48"/>
    </row>
    <row r="637" spans="1:20">
      <c r="T637" s="48"/>
    </row>
    <row r="638" spans="1:20">
      <c r="T638" s="48"/>
    </row>
    <row r="639" spans="1:20">
      <c r="T639" s="48"/>
    </row>
    <row r="640" spans="1:20">
      <c r="T640" s="48"/>
    </row>
    <row r="641" spans="1:20">
      <c r="T641" s="48"/>
    </row>
    <row r="642" spans="1:20">
      <c r="T642" s="48"/>
    </row>
    <row r="643" spans="1:20">
      <c r="T643" s="48"/>
    </row>
    <row r="644" spans="1:20">
      <c r="T644" s="48"/>
    </row>
    <row r="645" spans="1:20">
      <c r="T645" s="48"/>
    </row>
    <row r="646" spans="1:20">
      <c r="T646" s="48"/>
    </row>
    <row r="647" spans="1:20">
      <c r="T647" s="48"/>
    </row>
    <row r="648" spans="1:20">
      <c r="T648" s="48"/>
    </row>
    <row r="649" spans="1:20">
      <c r="T649" s="48"/>
    </row>
    <row r="650" spans="1:20">
      <c r="T650" s="48"/>
    </row>
    <row r="651" spans="1:20">
      <c r="T651" s="48"/>
    </row>
    <row r="652" spans="1:20">
      <c r="T652" s="48"/>
    </row>
    <row r="653" spans="1:20">
      <c r="T653" s="48"/>
    </row>
    <row r="654" spans="1:20">
      <c r="T654" s="48"/>
    </row>
    <row r="655" spans="1:20">
      <c r="T655" s="48"/>
    </row>
    <row r="656" spans="1:20">
      <c r="T656" s="48"/>
    </row>
    <row r="657" spans="1:20">
      <c r="T657" s="48"/>
    </row>
    <row r="658" spans="1:20">
      <c r="T658" s="48"/>
    </row>
    <row r="659" spans="1:20">
      <c r="T659" s="48"/>
    </row>
    <row r="660" spans="1:20">
      <c r="T660" s="48"/>
    </row>
    <row r="661" spans="1:20">
      <c r="T661" s="48"/>
    </row>
    <row r="662" spans="1:20">
      <c r="T662" s="48"/>
    </row>
    <row r="663" spans="1:20">
      <c r="T663" s="48"/>
    </row>
    <row r="664" spans="1:20">
      <c r="T664" s="48"/>
    </row>
    <row r="665" spans="1:20">
      <c r="T665" s="48"/>
    </row>
    <row r="666" spans="1:20">
      <c r="T666" s="48"/>
    </row>
    <row r="667" spans="1:20">
      <c r="T667" s="48"/>
    </row>
    <row r="668" spans="1:20">
      <c r="T668" s="48"/>
    </row>
    <row r="669" spans="1:20">
      <c r="T669" s="48"/>
    </row>
    <row r="670" spans="1:20">
      <c r="T670" s="48"/>
    </row>
    <row r="671" spans="1:20">
      <c r="T671" s="48"/>
    </row>
    <row r="672" spans="1:20">
      <c r="T672" s="48"/>
    </row>
    <row r="673" spans="1:20">
      <c r="T673" s="48"/>
    </row>
    <row r="674" spans="1:20">
      <c r="T674" s="48"/>
    </row>
    <row r="675" spans="1:20">
      <c r="T675" s="48"/>
    </row>
    <row r="676" spans="1:20">
      <c r="T676" s="48"/>
    </row>
    <row r="677" spans="1:20">
      <c r="T677" s="48"/>
    </row>
    <row r="678" spans="1:20">
      <c r="T678" s="48"/>
    </row>
    <row r="679" spans="1:20">
      <c r="T679" s="48"/>
    </row>
    <row r="680" spans="1:20">
      <c r="T680" s="48"/>
    </row>
    <row r="681" spans="1:20">
      <c r="T681" s="48"/>
    </row>
    <row r="682" spans="1:20">
      <c r="T682" s="48"/>
    </row>
    <row r="683" spans="1:20">
      <c r="T683" s="48"/>
    </row>
    <row r="684" spans="1:20">
      <c r="T684" s="48"/>
    </row>
    <row r="685" spans="1:20">
      <c r="T685" s="48"/>
    </row>
    <row r="686" spans="1:20">
      <c r="T686" s="48"/>
    </row>
    <row r="687" spans="1:20">
      <c r="T687" s="48"/>
    </row>
    <row r="688" spans="1:20">
      <c r="T688" s="48"/>
    </row>
    <row r="689" spans="1:20">
      <c r="T689" s="48"/>
    </row>
    <row r="690" spans="1:20">
      <c r="T690" s="48"/>
    </row>
    <row r="691" spans="1:20">
      <c r="T691" s="48"/>
    </row>
    <row r="692" spans="1:20">
      <c r="T692" s="48"/>
    </row>
    <row r="693" spans="1:20">
      <c r="T693" s="48"/>
    </row>
    <row r="694" spans="1:20">
      <c r="T694" s="48"/>
    </row>
    <row r="695" spans="1:20">
      <c r="T695" s="48"/>
    </row>
    <row r="696" spans="1:20">
      <c r="T696" s="48"/>
    </row>
    <row r="697" spans="1:20">
      <c r="T697" s="48"/>
    </row>
    <row r="698" spans="1:20">
      <c r="T698" s="48"/>
    </row>
    <row r="699" spans="1:20">
      <c r="T699" s="48"/>
    </row>
    <row r="700" spans="1:20">
      <c r="T700" s="48"/>
    </row>
    <row r="701" spans="1:20">
      <c r="T701" s="48"/>
    </row>
    <row r="702" spans="1:20">
      <c r="T702" s="48"/>
    </row>
    <row r="703" spans="1:20">
      <c r="T703" s="48"/>
    </row>
    <row r="704" spans="1:20">
      <c r="T704" s="48"/>
    </row>
    <row r="705" spans="1:20">
      <c r="T705" s="48"/>
    </row>
    <row r="706" spans="1:20">
      <c r="T706" s="48"/>
    </row>
    <row r="707" spans="1:20">
      <c r="T707" s="48"/>
    </row>
    <row r="708" spans="1:20">
      <c r="T708" s="48"/>
    </row>
    <row r="709" spans="1:20">
      <c r="T709" s="48"/>
    </row>
    <row r="710" spans="1:20">
      <c r="T710" s="48"/>
    </row>
    <row r="711" spans="1:20">
      <c r="T711" s="48"/>
    </row>
    <row r="712" spans="1:20">
      <c r="T712" s="48"/>
    </row>
    <row r="713" spans="1:20">
      <c r="T713" s="48"/>
    </row>
    <row r="714" spans="1:20">
      <c r="T714" s="48"/>
    </row>
    <row r="715" spans="1:20">
      <c r="T715" s="48"/>
    </row>
    <row r="716" spans="1:20">
      <c r="T716" s="48"/>
    </row>
    <row r="717" spans="1:20">
      <c r="T717" s="48"/>
    </row>
    <row r="718" spans="1:20">
      <c r="T718" s="48"/>
    </row>
    <row r="719" spans="1:20">
      <c r="T719" s="48"/>
    </row>
    <row r="720" spans="1:20">
      <c r="T720" s="48"/>
    </row>
    <row r="721" spans="1:20">
      <c r="T721" s="48"/>
    </row>
    <row r="722" spans="1:20">
      <c r="T722" s="48"/>
    </row>
    <row r="723" spans="1:20">
      <c r="T723" s="48"/>
    </row>
    <row r="724" spans="1:20">
      <c r="T724" s="48"/>
    </row>
    <row r="725" spans="1:20">
      <c r="T725" s="48"/>
    </row>
    <row r="726" spans="1:20">
      <c r="T726" s="48"/>
    </row>
    <row r="727" spans="1:20">
      <c r="T727" s="48"/>
    </row>
    <row r="728" spans="1:20">
      <c r="T728" s="48"/>
    </row>
    <row r="729" spans="1:20">
      <c r="T729" s="48"/>
    </row>
    <row r="730" spans="1:20">
      <c r="T730" s="48"/>
    </row>
    <row r="731" spans="1:20">
      <c r="T731" s="48"/>
    </row>
    <row r="732" spans="1:20">
      <c r="T732" s="48"/>
    </row>
    <row r="733" spans="1:20">
      <c r="T733" s="48"/>
    </row>
    <row r="734" spans="1:20">
      <c r="T734" s="48"/>
    </row>
    <row r="735" spans="1:20">
      <c r="T735" s="48"/>
    </row>
    <row r="736" spans="1:20">
      <c r="T736" s="48"/>
    </row>
    <row r="737" spans="1:20">
      <c r="T737" s="48"/>
    </row>
    <row r="738" spans="1:20">
      <c r="T738" s="48"/>
    </row>
    <row r="739" spans="1:20">
      <c r="T739" s="48"/>
    </row>
    <row r="740" spans="1:20">
      <c r="T740" s="48"/>
    </row>
    <row r="741" spans="1:20">
      <c r="T741" s="48"/>
    </row>
    <row r="742" spans="1:20">
      <c r="T742" s="48"/>
    </row>
    <row r="743" spans="1:20">
      <c r="T743" s="48"/>
    </row>
    <row r="744" spans="1:20">
      <c r="T744" s="48"/>
    </row>
    <row r="745" spans="1:20">
      <c r="T745" s="48"/>
    </row>
    <row r="746" spans="1:20">
      <c r="T746" s="48"/>
    </row>
    <row r="747" spans="1:20">
      <c r="T747" s="48"/>
    </row>
    <row r="748" spans="1:20">
      <c r="T748" s="48"/>
    </row>
    <row r="749" spans="1:20">
      <c r="T749" s="48"/>
    </row>
    <row r="750" spans="1:20">
      <c r="T750" s="48"/>
    </row>
    <row r="751" spans="1:20">
      <c r="T751" s="48"/>
    </row>
    <row r="752" spans="1:20">
      <c r="T752" s="48"/>
    </row>
    <row r="753" spans="1:20">
      <c r="T753" s="48"/>
    </row>
    <row r="754" spans="1:20">
      <c r="T754" s="48"/>
    </row>
    <row r="755" spans="1:20">
      <c r="T755" s="48"/>
    </row>
    <row r="756" spans="1:20">
      <c r="T756" s="48"/>
    </row>
    <row r="757" spans="1:20">
      <c r="T757" s="48"/>
    </row>
    <row r="758" spans="1:20">
      <c r="T758" s="48"/>
    </row>
    <row r="759" spans="1:20">
      <c r="T759" s="48"/>
    </row>
    <row r="760" spans="1:20">
      <c r="T760" s="48"/>
    </row>
    <row r="761" spans="1:20">
      <c r="T761" s="48"/>
    </row>
    <row r="762" spans="1:20">
      <c r="T762" s="48"/>
    </row>
    <row r="763" spans="1:20">
      <c r="T763" s="48"/>
    </row>
    <row r="764" spans="1:20">
      <c r="T764" s="48"/>
    </row>
    <row r="765" spans="1:20">
      <c r="T765" s="48"/>
    </row>
    <row r="766" spans="1:20">
      <c r="T766" s="48"/>
    </row>
    <row r="767" spans="1:20">
      <c r="T767" s="48"/>
    </row>
    <row r="768" spans="1:20">
      <c r="T768" s="48"/>
    </row>
    <row r="769" spans="1:20">
      <c r="T769" s="48"/>
    </row>
    <row r="770" spans="1:20">
      <c r="T770" s="48"/>
    </row>
    <row r="771" spans="1:20">
      <c r="T771" s="48"/>
    </row>
    <row r="772" spans="1:20">
      <c r="T772" s="48"/>
    </row>
    <row r="773" spans="1:20">
      <c r="T773" s="48"/>
    </row>
    <row r="774" spans="1:20">
      <c r="T774" s="48"/>
    </row>
    <row r="775" spans="1:20">
      <c r="T775" s="48"/>
    </row>
    <row r="776" spans="1:20">
      <c r="T776" s="48"/>
    </row>
    <row r="777" spans="1:20">
      <c r="T777" s="48"/>
    </row>
    <row r="778" spans="1:20">
      <c r="T778" s="48"/>
    </row>
    <row r="779" spans="1:20">
      <c r="T779" s="48"/>
    </row>
    <row r="780" spans="1:20">
      <c r="T780" s="48"/>
    </row>
    <row r="781" spans="1:20">
      <c r="T781" s="48"/>
    </row>
    <row r="782" spans="1:20">
      <c r="T782" s="48"/>
    </row>
    <row r="783" spans="1:20">
      <c r="T783" s="4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C3"/>
    <mergeCell ref="K6:L6"/>
    <mergeCell ref="E5:N5"/>
    <mergeCell ref="M6:M7"/>
    <mergeCell ref="N6:N7"/>
    <mergeCell ref="D5:D7"/>
    <mergeCell ref="B5:B7"/>
    <mergeCell ref="A5:A7"/>
    <mergeCell ref="E6:F6"/>
    <mergeCell ref="G6:H6"/>
    <mergeCell ref="I6:J6"/>
    <mergeCell ref="C5:C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601"/>
  <sheetViews>
    <sheetView tabSelected="0" workbookViewId="0" zoomScale="130" zoomScaleNormal="130" showGridLines="false" showRowColHeaders="1">
      <selection activeCell="L1" sqref="L1"/>
    </sheetView>
  </sheetViews>
  <sheetFormatPr defaultRowHeight="14.4" defaultColWidth="8.83203125" outlineLevelRow="0" outlineLevelCol="0"/>
  <cols>
    <col min="1" max="1" width="2.33203125" customWidth="true" style="0"/>
    <col min="2" max="2" width="8.33203125" customWidth="true" style="1"/>
    <col min="3" max="3" width="14.5" customWidth="true" style="1"/>
    <col min="4" max="4" width="10.1640625" customWidth="true" style="1"/>
    <col min="5" max="5" width="9.6640625" customWidth="true" style="1"/>
    <col min="6" max="6" width="10.33203125" customWidth="true" style="1"/>
    <col min="7" max="7" width="8.5" customWidth="true" style="195"/>
    <col min="8" max="8" width="10.33203125" customWidth="true" style="1"/>
    <col min="9" max="9" width="10.83203125" customWidth="true" style="1"/>
    <col min="10" max="10" width="10.83203125" customWidth="true" style="1"/>
    <col min="11" max="11" width="10.83203125" customWidth="true" style="1"/>
    <col min="12" max="12" width="10.83203125" customWidth="true" style="0"/>
  </cols>
  <sheetData>
    <row r="1" spans="1:12">
      <c r="B1" s="194" t="s">
        <v>1993</v>
      </c>
      <c r="C1" s="194"/>
    </row>
    <row r="2" spans="1:12">
      <c r="B2" s="194" t="s">
        <v>2025</v>
      </c>
      <c r="C2" s="194"/>
    </row>
    <row r="3" spans="1:12" customHeight="1" ht="15">
      <c r="B3" s="277" t="str">
        <f>+StatusPGundertakeCluster!A3</f>
        <v>0</v>
      </c>
      <c r="C3" s="277"/>
      <c r="D3" s="277"/>
    </row>
    <row r="4" spans="1:12" customHeight="1" ht="56">
      <c r="B4" s="298" t="s">
        <v>2026</v>
      </c>
      <c r="C4" s="299"/>
      <c r="D4" s="191" t="s">
        <v>2027</v>
      </c>
      <c r="E4" s="191" t="s">
        <v>2028</v>
      </c>
      <c r="F4" s="191" t="s">
        <v>2029</v>
      </c>
      <c r="G4" s="191" t="s">
        <v>2030</v>
      </c>
      <c r="H4" s="191" t="s">
        <v>2031</v>
      </c>
      <c r="I4" s="191" t="s">
        <v>2032</v>
      </c>
      <c r="K4" s="210" t="s">
        <v>6</v>
      </c>
    </row>
    <row r="5" spans="1:12">
      <c r="B5" s="300" t="s">
        <v>5</v>
      </c>
      <c r="C5" s="301"/>
      <c r="D5" s="199" t="str">
        <f>+D12+D17+D22+D30</f>
        <v>0</v>
      </c>
      <c r="E5" s="205" t="str">
        <f>+E12+E17+E22+E30</f>
        <v>0</v>
      </c>
      <c r="F5" s="205" t="str">
        <f>+F12+F17+F22+F30</f>
        <v>0</v>
      </c>
      <c r="G5" s="192" t="str">
        <f>IFERROR(+F5/E5," ")</f>
        <v>0</v>
      </c>
      <c r="H5" s="200" t="str">
        <f>SUM(H13:H16)</f>
        <v>0</v>
      </c>
      <c r="I5" s="192" t="str">
        <f>IFERROR(+H5/F5," ")</f>
        <v>0</v>
      </c>
    </row>
    <row r="6" spans="1:12">
      <c r="B6" s="196" t="s">
        <v>1</v>
      </c>
      <c r="C6" s="196" t="s">
        <v>0</v>
      </c>
      <c r="D6" s="35" t="str">
        <f>COUNTIFS('SP List (I-REAP)'!$D:$D,DisburseRegProv!$C6,'SP List (I-REAP)'!$P:$P,DisburseRegProv!$K$4)</f>
        <v>0</v>
      </c>
      <c r="E6" s="201" t="str">
        <f>(SUMIFS('SP List (I-REAP)'!$K:$K,'SP List (I-REAP)'!$D:$D,DisburseRegProv!$C6,'SP List (I-REAP)'!$P:$P,DisburseRegProv!$K$4)/1000000)+(SUMIFS('SP List (I-REAP)'!$M:$M,'SP List (I-REAP)'!$D:$D,DisburseRegProv!$C6,'SP List (I-REAP)'!$P:$P,DisburseRegProv!$K$4)/1000000)</f>
        <v>0</v>
      </c>
      <c r="F6" s="201" t="str">
        <f>SUMIFS('SP List (I-REAP)'!$W:$W,'SP List (I-REAP)'!$D:$D,DisburseRegProv!$C6,'SP List (I-REAP)'!$P:$P,DisburseRegProv!$K$4)/1000000</f>
        <v>0</v>
      </c>
      <c r="G6" s="197" t="str">
        <f>IFERROR(+F6/E6," ")</f>
        <v>0</v>
      </c>
      <c r="H6" s="201" t="str">
        <f>SUMIFS('SP List (I-REAP)'!$Z:$Z,'SP List (I-REAP)'!$D:$D,DisburseRegProv!$C6,'SP List (I-REAP)'!$P:$P,DisburseRegProv!$K$4)/1000000</f>
        <v>0</v>
      </c>
      <c r="I6" s="198" t="str">
        <f>IFERROR(+H6/F6," ")</f>
        <v>0</v>
      </c>
    </row>
    <row r="7" spans="1:12">
      <c r="B7" s="196" t="s">
        <v>1</v>
      </c>
      <c r="C7" s="196" t="s">
        <v>23</v>
      </c>
      <c r="D7" s="35" t="str">
        <f>COUNTIFS('SP List (I-REAP)'!$D:$D,DisburseRegProv!$C7,'SP List (I-REAP)'!$P:$P,DisburseRegProv!$K$4)</f>
        <v>0</v>
      </c>
      <c r="E7" s="201" t="str">
        <f>(SUMIFS('SP List (I-REAP)'!$K:$K,'SP List (I-REAP)'!$D:$D,DisburseRegProv!$C7,'SP List (I-REAP)'!$P:$P,DisburseRegProv!$K$4)/1000000)+(SUMIFS('SP List (I-REAP)'!$M:$M,'SP List (I-REAP)'!$D:$D,DisburseRegProv!$C7,'SP List (I-REAP)'!$P:$P,DisburseRegProv!$K$4)/1000000)</f>
        <v>0</v>
      </c>
      <c r="F7" s="201" t="str">
        <f>SUMIFS('SP List (I-REAP)'!$W:$W,'SP List (I-REAP)'!$D:$D,DisburseRegProv!$C7,'SP List (I-REAP)'!$P:$P,DisburseRegProv!$K$4)/1000000</f>
        <v>0</v>
      </c>
      <c r="G7" s="197" t="str">
        <f>IFERROR(+F7/E7," ")</f>
        <v>0</v>
      </c>
      <c r="H7" s="201" t="str">
        <f>SUMIFS('SP List (I-REAP)'!$Z:$Z,'SP List (I-REAP)'!$D:$D,DisburseRegProv!$C7,'SP List (I-REAP)'!$P:$P,DisburseRegProv!$K$4)/1000000</f>
        <v>0</v>
      </c>
      <c r="I7" s="198" t="str">
        <f>IFERROR(+H7/F7," ")</f>
        <v>0</v>
      </c>
    </row>
    <row r="8" spans="1:12">
      <c r="B8" s="196" t="s">
        <v>1</v>
      </c>
      <c r="C8" s="196" t="s">
        <v>31</v>
      </c>
      <c r="D8" s="35" t="str">
        <f>COUNTIFS('SP List (I-REAP)'!$D:$D,DisburseRegProv!$C8,'SP List (I-REAP)'!$P:$P,DisburseRegProv!$K$4)</f>
        <v>0</v>
      </c>
      <c r="E8" s="201" t="str">
        <f>(SUMIFS('SP List (I-REAP)'!$K:$K,'SP List (I-REAP)'!$D:$D,DisburseRegProv!$C8,'SP List (I-REAP)'!$P:$P,DisburseRegProv!$K$4)/1000000)+(SUMIFS('SP List (I-REAP)'!$M:$M,'SP List (I-REAP)'!$D:$D,DisburseRegProv!$C8,'SP List (I-REAP)'!$P:$P,DisburseRegProv!$K$4)/1000000)</f>
        <v>0</v>
      </c>
      <c r="F8" s="201" t="str">
        <f>SUMIFS('SP List (I-REAP)'!$W:$W,'SP List (I-REAP)'!$D:$D,DisburseRegProv!$C8,'SP List (I-REAP)'!$P:$P,DisburseRegProv!$K$4)/1000000</f>
        <v>0</v>
      </c>
      <c r="G8" s="197" t="str">
        <f>IFERROR(+F8/E8," ")</f>
        <v>0</v>
      </c>
      <c r="H8" s="201" t="str">
        <f>SUMIFS('SP List (I-REAP)'!$Z:$Z,'SP List (I-REAP)'!$D:$D,DisburseRegProv!$C8,'SP List (I-REAP)'!$P:$P,DisburseRegProv!$K$4)/1000000</f>
        <v>0</v>
      </c>
      <c r="I8" s="198" t="str">
        <f>IFERROR(+H8/F8," ")</f>
        <v>0</v>
      </c>
    </row>
    <row r="9" spans="1:12">
      <c r="B9" s="196" t="s">
        <v>1</v>
      </c>
      <c r="C9" s="196" t="s">
        <v>56</v>
      </c>
      <c r="D9" s="35" t="str">
        <f>COUNTIFS('SP List (I-REAP)'!$D:$D,DisburseRegProv!$C9,'SP List (I-REAP)'!$P:$P,DisburseRegProv!$K$4)</f>
        <v>0</v>
      </c>
      <c r="E9" s="201" t="str">
        <f>(SUMIFS('SP List (I-REAP)'!$K:$K,'SP List (I-REAP)'!$D:$D,DisburseRegProv!$C9,'SP List (I-REAP)'!$P:$P,DisburseRegProv!$K$4)/1000000)+(SUMIFS('SP List (I-REAP)'!$M:$M,'SP List (I-REAP)'!$D:$D,DisburseRegProv!$C9,'SP List (I-REAP)'!$P:$P,DisburseRegProv!$K$4)/1000000)</f>
        <v>0</v>
      </c>
      <c r="F9" s="201" t="str">
        <f>SUMIFS('SP List (I-REAP)'!$W:$W,'SP List (I-REAP)'!$D:$D,DisburseRegProv!$C9,'SP List (I-REAP)'!$P:$P,DisburseRegProv!$K$4)/1000000</f>
        <v>0</v>
      </c>
      <c r="G9" s="197" t="str">
        <f>IFERROR(+F9/E9," ")</f>
        <v>0</v>
      </c>
      <c r="H9" s="201" t="str">
        <f>SUMIFS('SP List (I-REAP)'!$Z:$Z,'SP List (I-REAP)'!$D:$D,DisburseRegProv!$C9,'SP List (I-REAP)'!$P:$P,DisburseRegProv!$K$4)/1000000</f>
        <v>0</v>
      </c>
      <c r="I9" s="198" t="str">
        <f>IFERROR(+H9/F9," ")</f>
        <v>0</v>
      </c>
    </row>
    <row r="10" spans="1:12">
      <c r="B10" s="196" t="s">
        <v>1</v>
      </c>
      <c r="C10" s="196" t="s">
        <v>61</v>
      </c>
      <c r="D10" s="35" t="str">
        <f>COUNTIFS('SP List (I-REAP)'!$D:$D,DisburseRegProv!$C10,'SP List (I-REAP)'!$P:$P,DisburseRegProv!$K$4)</f>
        <v>0</v>
      </c>
      <c r="E10" s="201" t="str">
        <f>(SUMIFS('SP List (I-REAP)'!$K:$K,'SP List (I-REAP)'!$D:$D,DisburseRegProv!$C10,'SP List (I-REAP)'!$P:$P,DisburseRegProv!$K$4)/1000000)+(SUMIFS('SP List (I-REAP)'!$M:$M,'SP List (I-REAP)'!$D:$D,DisburseRegProv!$C10,'SP List (I-REAP)'!$P:$P,DisburseRegProv!$K$4)/1000000)</f>
        <v>0</v>
      </c>
      <c r="F10" s="201" t="str">
        <f>SUMIFS('SP List (I-REAP)'!$W:$W,'SP List (I-REAP)'!$D:$D,DisburseRegProv!$C10,'SP List (I-REAP)'!$P:$P,DisburseRegProv!$K$4)/1000000</f>
        <v>0</v>
      </c>
      <c r="G10" s="197" t="str">
        <f>IFERROR(+F10/E10," ")</f>
        <v>0</v>
      </c>
      <c r="H10" s="201" t="str">
        <f>SUMIFS('SP List (I-REAP)'!$Z:$Z,'SP List (I-REAP)'!$D:$D,DisburseRegProv!$C10,'SP List (I-REAP)'!$P:$P,DisburseRegProv!$K$4)/1000000</f>
        <v>0</v>
      </c>
      <c r="I10" s="198" t="str">
        <f>IFERROR(+H10/F10," ")</f>
        <v>0</v>
      </c>
    </row>
    <row r="11" spans="1:12">
      <c r="B11" s="196" t="s">
        <v>1</v>
      </c>
      <c r="C11" s="196" t="s">
        <v>71</v>
      </c>
      <c r="D11" s="35" t="str">
        <f>COUNTIFS('SP List (I-REAP)'!$D:$D,DisburseRegProv!$C11,'SP List (I-REAP)'!$P:$P,DisburseRegProv!$K$4)</f>
        <v>0</v>
      </c>
      <c r="E11" s="201" t="str">
        <f>(SUMIFS('SP List (I-REAP)'!$K:$K,'SP List (I-REAP)'!$D:$D,DisburseRegProv!$C11,'SP List (I-REAP)'!$P:$P,DisburseRegProv!$K$4)/1000000)+(SUMIFS('SP List (I-REAP)'!$M:$M,'SP List (I-REAP)'!$D:$D,DisburseRegProv!$C11,'SP List (I-REAP)'!$P:$P,DisburseRegProv!$K$4)/1000000)</f>
        <v>0</v>
      </c>
      <c r="F11" s="201" t="str">
        <f>SUMIFS('SP List (I-REAP)'!$W:$W,'SP List (I-REAP)'!$D:$D,DisburseRegProv!$C11,'SP List (I-REAP)'!$P:$P,DisburseRegProv!$K$4)/1000000</f>
        <v>0</v>
      </c>
      <c r="G11" s="197" t="str">
        <f>IFERROR(+F11/E11," ")</f>
        <v>0</v>
      </c>
      <c r="H11" s="201" t="str">
        <f>SUMIFS('SP List (I-REAP)'!$Z:$Z,'SP List (I-REAP)'!$D:$D,DisburseRegProv!$C11,'SP List (I-REAP)'!$P:$P,DisburseRegProv!$K$4)/1000000</f>
        <v>0</v>
      </c>
      <c r="I11" s="198" t="str">
        <f>IFERROR(+H11/F11," ")</f>
        <v>0</v>
      </c>
    </row>
    <row r="12" spans="1:12">
      <c r="B12" s="302" t="s">
        <v>2033</v>
      </c>
      <c r="C12" s="303"/>
      <c r="D12" s="202" t="str">
        <f>SUM(D6:D11)</f>
        <v>0</v>
      </c>
      <c r="E12" s="204" t="str">
        <f>SUM(E6:E11)</f>
        <v>0</v>
      </c>
      <c r="F12" s="204" t="str">
        <f>SUM(F6:F11)</f>
        <v>0</v>
      </c>
      <c r="G12" s="203" t="str">
        <f>IFERROR(+F12/E12," ")</f>
        <v>0</v>
      </c>
      <c r="H12" s="204" t="str">
        <f>SUM(H6:H11)</f>
        <v>0</v>
      </c>
      <c r="I12" s="203" t="str">
        <f>IFERROR(+H12/F12," ")</f>
        <v>0</v>
      </c>
    </row>
    <row r="13" spans="1:12">
      <c r="B13" s="193" t="s">
        <v>4</v>
      </c>
      <c r="C13" s="193" t="s">
        <v>57</v>
      </c>
      <c r="D13" s="35" t="str">
        <f>COUNTIFS('SP List (I-REAP)'!$D:$D,DisburseRegProv!$C13,'SP List (I-REAP)'!$P:$P,DisburseRegProv!$K$4)</f>
        <v>0</v>
      </c>
      <c r="E13" s="201" t="str">
        <f>(SUMIFS('SP List (I-REAP)'!$K:$K,'SP List (I-REAP)'!$D:$D,DisburseRegProv!$C13,'SP List (I-REAP)'!$P:$P,DisburseRegProv!$K$4)/1000000)+(SUMIFS('SP List (I-REAP)'!$M:$M,'SP List (I-REAP)'!$D:$D,DisburseRegProv!$C13,'SP List (I-REAP)'!$P:$P,DisburseRegProv!$K$4)/1000000)</f>
        <v>0</v>
      </c>
      <c r="F13" s="201" t="str">
        <f>SUMIFS('SP List (I-REAP)'!$W:$W,'SP List (I-REAP)'!$D:$D,DisburseRegProv!$C13,'SP List (I-REAP)'!$P:$P,DisburseRegProv!$K$4)/1000000</f>
        <v>0</v>
      </c>
      <c r="G13" s="197" t="str">
        <f>IFERROR(+F13/E13," ")</f>
        <v>0</v>
      </c>
      <c r="H13" s="201" t="str">
        <f>SUMIFS('SP List (I-REAP)'!$Z:$Z,'SP List (I-REAP)'!$D:$D,DisburseRegProv!$C13,'SP List (I-REAP)'!$P:$P,DisburseRegProv!$K$4)/1000000</f>
        <v>0</v>
      </c>
      <c r="I13" s="198" t="str">
        <f>IFERROR(+H13/F13," ")</f>
        <v>0</v>
      </c>
    </row>
    <row r="14" spans="1:12">
      <c r="B14" s="193" t="s">
        <v>4</v>
      </c>
      <c r="C14" s="193" t="s">
        <v>58</v>
      </c>
      <c r="D14" s="35" t="str">
        <f>COUNTIFS('SP List (I-REAP)'!$D:$D,DisburseRegProv!$C14,'SP List (I-REAP)'!$P:$P,DisburseRegProv!$K$4)</f>
        <v>0</v>
      </c>
      <c r="E14" s="201" t="str">
        <f>(SUMIFS('SP List (I-REAP)'!$K:$K,'SP List (I-REAP)'!$D:$D,DisburseRegProv!$C14,'SP List (I-REAP)'!$P:$P,DisburseRegProv!$K$4)/1000000)+(SUMIFS('SP List (I-REAP)'!$M:$M,'SP List (I-REAP)'!$D:$D,DisburseRegProv!$C14,'SP List (I-REAP)'!$P:$P,DisburseRegProv!$K$4)/1000000)</f>
        <v>0</v>
      </c>
      <c r="F14" s="201" t="str">
        <f>SUMIFS('SP List (I-REAP)'!$W:$W,'SP List (I-REAP)'!$D:$D,DisburseRegProv!$C14,'SP List (I-REAP)'!$P:$P,DisburseRegProv!$K$4)/1000000</f>
        <v>0</v>
      </c>
      <c r="G14" s="197" t="str">
        <f>IFERROR(+F14/E14," ")</f>
        <v>0</v>
      </c>
      <c r="H14" s="201" t="str">
        <f>SUMIFS('SP List (I-REAP)'!$Z:$Z,'SP List (I-REAP)'!$D:$D,DisburseRegProv!$C14,'SP List (I-REAP)'!$P:$P,DisburseRegProv!$K$4)/1000000</f>
        <v>0</v>
      </c>
      <c r="I14" s="198" t="str">
        <f>IFERROR(+H14/F14," ")</f>
        <v>0</v>
      </c>
    </row>
    <row r="15" spans="1:12">
      <c r="B15" s="193" t="s">
        <v>4</v>
      </c>
      <c r="C15" s="193" t="s">
        <v>62</v>
      </c>
      <c r="D15" s="35" t="str">
        <f>COUNTIFS('SP List (I-REAP)'!$D:$D,DisburseRegProv!$C15,'SP List (I-REAP)'!$P:$P,DisburseRegProv!$K$4)</f>
        <v>0</v>
      </c>
      <c r="E15" s="201" t="str">
        <f>(SUMIFS('SP List (I-REAP)'!$K:$K,'SP List (I-REAP)'!$D:$D,DisburseRegProv!$C15,'SP List (I-REAP)'!$P:$P,DisburseRegProv!$K$4)/1000000)+(SUMIFS('SP List (I-REAP)'!$M:$M,'SP List (I-REAP)'!$D:$D,DisburseRegProv!$C15,'SP List (I-REAP)'!$P:$P,DisburseRegProv!$K$4)/1000000)</f>
        <v>0</v>
      </c>
      <c r="F15" s="201" t="str">
        <f>SUMIFS('SP List (I-REAP)'!$W:$W,'SP List (I-REAP)'!$D:$D,DisburseRegProv!$C15,'SP List (I-REAP)'!$P:$P,DisburseRegProv!$K$4)/1000000</f>
        <v>0</v>
      </c>
      <c r="G15" s="197" t="str">
        <f>IFERROR(+F15/E15," ")</f>
        <v>0</v>
      </c>
      <c r="H15" s="201" t="str">
        <f>SUMIFS('SP List (I-REAP)'!$Z:$Z,'SP List (I-REAP)'!$D:$D,DisburseRegProv!$C15,'SP List (I-REAP)'!$P:$P,DisburseRegProv!$K$4)/1000000</f>
        <v>0</v>
      </c>
      <c r="I15" s="198" t="str">
        <f>IFERROR(+H15/F15," ")</f>
        <v>0</v>
      </c>
    </row>
    <row r="16" spans="1:12">
      <c r="B16" s="196" t="s">
        <v>4</v>
      </c>
      <c r="C16" s="196" t="s">
        <v>82</v>
      </c>
      <c r="D16" s="35" t="str">
        <f>COUNTIFS('SP List (I-REAP)'!$D:$D,DisburseRegProv!$C16,'SP List (I-REAP)'!$P:$P,DisburseRegProv!$K$4)</f>
        <v>0</v>
      </c>
      <c r="E16" s="201" t="str">
        <f>(SUMIFS('SP List (I-REAP)'!$K:$K,'SP List (I-REAP)'!$D:$D,DisburseRegProv!$C16,'SP List (I-REAP)'!$P:$P,DisburseRegProv!$K$4)/1000000)+(SUMIFS('SP List (I-REAP)'!$M:$M,'SP List (I-REAP)'!$D:$D,DisburseRegProv!$C16,'SP List (I-REAP)'!$P:$P,DisburseRegProv!$K$4)/1000000)</f>
        <v>0</v>
      </c>
      <c r="F16" s="201" t="str">
        <f>SUMIFS('SP List (I-REAP)'!$W:$W,'SP List (I-REAP)'!$D:$D,DisburseRegProv!$C16,'SP List (I-REAP)'!$P:$P,DisburseRegProv!$K$4)/1000000</f>
        <v>0</v>
      </c>
      <c r="G16" s="197" t="str">
        <f>IFERROR(+F16/E16," ")</f>
        <v>0</v>
      </c>
      <c r="H16" s="201" t="str">
        <f>SUMIFS('SP List (I-REAP)'!$Z:$Z,'SP List (I-REAP)'!$D:$D,DisburseRegProv!$C16,'SP List (I-REAP)'!$P:$P,DisburseRegProv!$K$4)/1000000</f>
        <v>0</v>
      </c>
      <c r="I16" s="198" t="str">
        <f>IFERROR(+H16/F16," ")</f>
        <v>0</v>
      </c>
    </row>
    <row r="17" spans="1:12">
      <c r="B17" s="302" t="s">
        <v>2033</v>
      </c>
      <c r="C17" s="303"/>
      <c r="D17" s="202" t="str">
        <f>SUM(D13:D16)</f>
        <v>0</v>
      </c>
      <c r="E17" s="204" t="str">
        <f>SUM(E13:E16)</f>
        <v>0</v>
      </c>
      <c r="F17" s="204" t="str">
        <f>SUM(F13:F16)</f>
        <v>0</v>
      </c>
      <c r="G17" s="203" t="str">
        <f>IFERROR(+F17/E17," ")</f>
        <v>0</v>
      </c>
      <c r="H17" s="204" t="str">
        <f>SUM(H13:H16)</f>
        <v>0</v>
      </c>
      <c r="I17" s="203" t="str">
        <f>IFERROR(+H17/F17," ")</f>
        <v>0</v>
      </c>
    </row>
    <row r="18" spans="1:12">
      <c r="B18" s="196" t="s">
        <v>9</v>
      </c>
      <c r="C18" s="196" t="s">
        <v>41</v>
      </c>
      <c r="D18" s="35" t="str">
        <f>COUNTIFS('SP List (I-REAP)'!$D:$D,DisburseRegProv!$C18,'SP List (I-REAP)'!$P:$P,DisburseRegProv!$K$4)</f>
        <v>0</v>
      </c>
      <c r="E18" s="201" t="str">
        <f>(SUMIFS('SP List (I-REAP)'!$K:$K,'SP List (I-REAP)'!$D:$D,DisburseRegProv!$C18,'SP List (I-REAP)'!$P:$P,DisburseRegProv!$K$4)/1000000)+(SUMIFS('SP List (I-REAP)'!$M:$M,'SP List (I-REAP)'!$D:$D,DisburseRegProv!$C18,'SP List (I-REAP)'!$P:$P,DisburseRegProv!$K$4)/1000000)</f>
        <v>0</v>
      </c>
      <c r="F18" s="201" t="str">
        <f>SUMIFS('SP List (I-REAP)'!$W:$W,'SP List (I-REAP)'!$D:$D,DisburseRegProv!$C18,'SP List (I-REAP)'!$P:$P,DisburseRegProv!$K$4)/1000000</f>
        <v>0</v>
      </c>
      <c r="G18" s="197" t="str">
        <f>IFERROR(+F18/E18," ")</f>
        <v>0</v>
      </c>
      <c r="H18" s="201" t="str">
        <f>SUMIFS('SP List (I-REAP)'!$Z:$Z,'SP List (I-REAP)'!$D:$D,DisburseRegProv!$C18,'SP List (I-REAP)'!$P:$P,DisburseRegProv!$K$4)/1000000</f>
        <v>0</v>
      </c>
      <c r="I18" s="198" t="str">
        <f>IFERROR(+H18/F18," ")</f>
        <v>0</v>
      </c>
    </row>
    <row r="19" spans="1:12">
      <c r="B19" s="196" t="s">
        <v>9</v>
      </c>
      <c r="C19" s="196" t="s">
        <v>60</v>
      </c>
      <c r="D19" s="35" t="str">
        <f>COUNTIFS('SP List (I-REAP)'!$D:$D,DisburseRegProv!$C19,'SP List (I-REAP)'!$P:$P,DisburseRegProv!$K$4)</f>
        <v>0</v>
      </c>
      <c r="E19" s="201" t="str">
        <f>(SUMIFS('SP List (I-REAP)'!$K:$K,'SP List (I-REAP)'!$D:$D,DisburseRegProv!$C19,'SP List (I-REAP)'!$P:$P,DisburseRegProv!$K$4)/1000000)+(SUMIFS('SP List (I-REAP)'!$M:$M,'SP List (I-REAP)'!$D:$D,DisburseRegProv!$C19,'SP List (I-REAP)'!$P:$P,DisburseRegProv!$K$4)/1000000)</f>
        <v>0</v>
      </c>
      <c r="F19" s="201" t="str">
        <f>SUMIFS('SP List (I-REAP)'!$W:$W,'SP List (I-REAP)'!$D:$D,DisburseRegProv!$C19,'SP List (I-REAP)'!$P:$P,DisburseRegProv!$K$4)/1000000</f>
        <v>0</v>
      </c>
      <c r="G19" s="197" t="str">
        <f>IFERROR(+F19/E19," ")</f>
        <v>0</v>
      </c>
      <c r="H19" s="201" t="str">
        <f>SUMIFS('SP List (I-REAP)'!$Z:$Z,'SP List (I-REAP)'!$D:$D,DisburseRegProv!$C19,'SP List (I-REAP)'!$P:$P,DisburseRegProv!$K$4)/1000000</f>
        <v>0</v>
      </c>
      <c r="I19" s="198" t="str">
        <f>IFERROR(+H19/F19," ")</f>
        <v>0</v>
      </c>
    </row>
    <row r="20" spans="1:12">
      <c r="B20" s="196" t="s">
        <v>9</v>
      </c>
      <c r="C20" s="196" t="s">
        <v>77</v>
      </c>
      <c r="D20" s="35" t="str">
        <f>COUNTIFS('SP List (I-REAP)'!$D:$D,DisburseRegProv!$C20,'SP List (I-REAP)'!$P:$P,DisburseRegProv!$K$4)</f>
        <v>0</v>
      </c>
      <c r="E20" s="201" t="str">
        <f>(SUMIFS('SP List (I-REAP)'!$K:$K,'SP List (I-REAP)'!$D:$D,DisburseRegProv!$C20,'SP List (I-REAP)'!$P:$P,DisburseRegProv!$K$4)/1000000)+(SUMIFS('SP List (I-REAP)'!$M:$M,'SP List (I-REAP)'!$D:$D,DisburseRegProv!$C20,'SP List (I-REAP)'!$P:$P,DisburseRegProv!$K$4)/1000000)</f>
        <v>0</v>
      </c>
      <c r="F20" s="201" t="str">
        <f>SUMIFS('SP List (I-REAP)'!$W:$W,'SP List (I-REAP)'!$D:$D,DisburseRegProv!$C20,'SP List (I-REAP)'!$P:$P,DisburseRegProv!$K$4)/1000000</f>
        <v>0</v>
      </c>
      <c r="G20" s="197" t="str">
        <f>IFERROR(+F20/E20," ")</f>
        <v>0</v>
      </c>
      <c r="H20" s="201" t="str">
        <f>SUMIFS('SP List (I-REAP)'!$Z:$Z,'SP List (I-REAP)'!$D:$D,DisburseRegProv!$C20,'SP List (I-REAP)'!$P:$P,DisburseRegProv!$K$4)/1000000</f>
        <v>0</v>
      </c>
      <c r="I20" s="198" t="str">
        <f>IFERROR(+H20/F20," ")</f>
        <v>0</v>
      </c>
    </row>
    <row r="21" spans="1:12">
      <c r="B21" s="196" t="s">
        <v>9</v>
      </c>
      <c r="C21" s="196" t="s">
        <v>84</v>
      </c>
      <c r="D21" s="35" t="str">
        <f>COUNTIFS('SP List (I-REAP)'!$D:$D,DisburseRegProv!$C21,'SP List (I-REAP)'!$P:$P,DisburseRegProv!$K$4)</f>
        <v>0</v>
      </c>
      <c r="E21" s="201" t="str">
        <f>(SUMIFS('SP List (I-REAP)'!$K:$K,'SP List (I-REAP)'!$D:$D,DisburseRegProv!$C21,'SP List (I-REAP)'!$P:$P,DisburseRegProv!$K$4)/1000000)+(SUMIFS('SP List (I-REAP)'!$M:$M,'SP List (I-REAP)'!$D:$D,DisburseRegProv!$C21,'SP List (I-REAP)'!$P:$P,DisburseRegProv!$K$4)/1000000)</f>
        <v>0</v>
      </c>
      <c r="F21" s="201" t="str">
        <f>SUMIFS('SP List (I-REAP)'!$W:$W,'SP List (I-REAP)'!$D:$D,DisburseRegProv!$C21,'SP List (I-REAP)'!$P:$P,DisburseRegProv!$K$4)/1000000</f>
        <v>0</v>
      </c>
      <c r="G21" s="197" t="str">
        <f>IFERROR(+F21/E21," ")</f>
        <v>0</v>
      </c>
      <c r="H21" s="201" t="str">
        <f>SUMIFS('SP List (I-REAP)'!$Z:$Z,'SP List (I-REAP)'!$D:$D,DisburseRegProv!$C21,'SP List (I-REAP)'!$P:$P,DisburseRegProv!$K$4)/1000000</f>
        <v>0</v>
      </c>
      <c r="I21" s="198" t="str">
        <f>IFERROR(+H21/F21," ")</f>
        <v>0</v>
      </c>
    </row>
    <row r="22" spans="1:12">
      <c r="B22" s="302" t="s">
        <v>2033</v>
      </c>
      <c r="C22" s="303"/>
      <c r="D22" s="202" t="str">
        <f>SUM(D18:D21)</f>
        <v>0</v>
      </c>
      <c r="E22" s="204" t="str">
        <f>SUM(E18:E21)</f>
        <v>0</v>
      </c>
      <c r="F22" s="204" t="str">
        <f>SUM(F18:F21)</f>
        <v>0</v>
      </c>
      <c r="G22" s="203" t="str">
        <f>IFERROR(+F22/E22," ")</f>
        <v>0</v>
      </c>
      <c r="H22" s="204" t="str">
        <f>SUM(H18:H21)</f>
        <v>0</v>
      </c>
      <c r="I22" s="203" t="str">
        <f>IFERROR(+H22/F22," ")</f>
        <v>0</v>
      </c>
    </row>
    <row r="23" spans="1:12">
      <c r="B23" s="196" t="s">
        <v>14</v>
      </c>
      <c r="C23" s="196" t="s">
        <v>25</v>
      </c>
      <c r="D23" s="35" t="str">
        <f>COUNTIFS('SP List (I-REAP)'!$D:$D,DisburseRegProv!$C23,'SP List (I-REAP)'!$P:$P,DisburseRegProv!$K$4)</f>
        <v>0</v>
      </c>
      <c r="E23" s="201" t="str">
        <f>(SUMIFS('SP List (I-REAP)'!$K:$K,'SP List (I-REAP)'!$D:$D,DisburseRegProv!$C23,'SP List (I-REAP)'!$P:$P,DisburseRegProv!$K$4)/1000000)+(SUMIFS('SP List (I-REAP)'!$M:$M,'SP List (I-REAP)'!$D:$D,DisburseRegProv!$C23,'SP List (I-REAP)'!$P:$P,DisburseRegProv!$K$4)/1000000)</f>
        <v>0</v>
      </c>
      <c r="F23" s="201" t="str">
        <f>SUMIFS('SP List (I-REAP)'!$W:$W,'SP List (I-REAP)'!$D:$D,DisburseRegProv!$C23,'SP List (I-REAP)'!$P:$P,DisburseRegProv!$K$4)/1000000</f>
        <v>0</v>
      </c>
      <c r="G23" s="197" t="str">
        <f>IFERROR(+F23/E23," ")</f>
        <v>0</v>
      </c>
      <c r="H23" s="201" t="str">
        <f>SUMIFS('SP List (I-REAP)'!$Z:$Z,'SP List (I-REAP)'!$D:$D,DisburseRegProv!$C23,'SP List (I-REAP)'!$P:$P,DisburseRegProv!$K$4)/1000000</f>
        <v>0</v>
      </c>
      <c r="I23" s="198" t="str">
        <f>IFERROR(+H23/F23," ")</f>
        <v>0</v>
      </c>
    </row>
    <row r="24" spans="1:12">
      <c r="B24" s="196" t="s">
        <v>14</v>
      </c>
      <c r="C24" s="196" t="s">
        <v>27</v>
      </c>
      <c r="D24" s="35" t="str">
        <f>COUNTIFS('SP List (I-REAP)'!$D:$D,DisburseRegProv!$C24,'SP List (I-REAP)'!$P:$P,DisburseRegProv!$K$4)</f>
        <v>0</v>
      </c>
      <c r="E24" s="201" t="str">
        <f>(SUMIFS('SP List (I-REAP)'!$K:$K,'SP List (I-REAP)'!$D:$D,DisburseRegProv!$C24,'SP List (I-REAP)'!$P:$P,DisburseRegProv!$K$4)/1000000)+(SUMIFS('SP List (I-REAP)'!$M:$M,'SP List (I-REAP)'!$D:$D,DisburseRegProv!$C24,'SP List (I-REAP)'!$P:$P,DisburseRegProv!$K$4)/1000000)</f>
        <v>0</v>
      </c>
      <c r="F24" s="201" t="str">
        <f>SUMIFS('SP List (I-REAP)'!$W:$W,'SP List (I-REAP)'!$D:$D,DisburseRegProv!$C24,'SP List (I-REAP)'!$P:$P,DisburseRegProv!$K$4)/1000000</f>
        <v>0</v>
      </c>
      <c r="G24" s="197" t="str">
        <f>IFERROR(+F24/E24," ")</f>
        <v>0</v>
      </c>
      <c r="H24" s="201" t="str">
        <f>SUMIFS('SP List (I-REAP)'!$Z:$Z,'SP List (I-REAP)'!$D:$D,DisburseRegProv!$C24,'SP List (I-REAP)'!$P:$P,DisburseRegProv!$K$4)/1000000</f>
        <v>0</v>
      </c>
      <c r="I24" s="198" t="str">
        <f>IFERROR(+H24/F24," ")</f>
        <v>0</v>
      </c>
    </row>
    <row r="25" spans="1:12">
      <c r="B25" s="196" t="s">
        <v>14</v>
      </c>
      <c r="C25" s="196" t="s">
        <v>39</v>
      </c>
      <c r="D25" s="35" t="str">
        <f>COUNTIFS('SP List (I-REAP)'!$D:$D,DisburseRegProv!$C25,'SP List (I-REAP)'!$P:$P,DisburseRegProv!$K$4)</f>
        <v>0</v>
      </c>
      <c r="E25" s="201" t="str">
        <f>(SUMIFS('SP List (I-REAP)'!$K:$K,'SP List (I-REAP)'!$D:$D,DisburseRegProv!$C25,'SP List (I-REAP)'!$P:$P,DisburseRegProv!$K$4)/1000000)+(SUMIFS('SP List (I-REAP)'!$M:$M,'SP List (I-REAP)'!$D:$D,DisburseRegProv!$C25,'SP List (I-REAP)'!$P:$P,DisburseRegProv!$K$4)/1000000)</f>
        <v>0</v>
      </c>
      <c r="F25" s="201" t="str">
        <f>SUMIFS('SP List (I-REAP)'!$W:$W,'SP List (I-REAP)'!$D:$D,DisburseRegProv!$C25,'SP List (I-REAP)'!$P:$P,DisburseRegProv!$K$4)/1000000</f>
        <v>0</v>
      </c>
      <c r="G25" s="197" t="str">
        <f>IFERROR(+F25/E25," ")</f>
        <v>0</v>
      </c>
      <c r="H25" s="201" t="str">
        <f>SUMIFS('SP List (I-REAP)'!$Z:$Z,'SP List (I-REAP)'!$D:$D,DisburseRegProv!$C25,'SP List (I-REAP)'!$P:$P,DisburseRegProv!$K$4)/1000000</f>
        <v>0</v>
      </c>
      <c r="I25" s="198" t="str">
        <f>IFERROR(+H25/F25," ")</f>
        <v>0</v>
      </c>
    </row>
    <row r="26" spans="1:12">
      <c r="B26" s="196" t="s">
        <v>14</v>
      </c>
      <c r="C26" s="196" t="s">
        <v>76</v>
      </c>
      <c r="D26" s="35" t="str">
        <f>COUNTIFS('SP List (I-REAP)'!$D:$D,DisburseRegProv!$C26,'SP List (I-REAP)'!$P:$P,DisburseRegProv!$K$4)</f>
        <v>0</v>
      </c>
      <c r="E26" s="201" t="str">
        <f>(SUMIFS('SP List (I-REAP)'!$K:$K,'SP List (I-REAP)'!$D:$D,DisburseRegProv!$C26,'SP List (I-REAP)'!$P:$P,DisburseRegProv!$K$4)/1000000)+(SUMIFS('SP List (I-REAP)'!$M:$M,'SP List (I-REAP)'!$D:$D,DisburseRegProv!$C26,'SP List (I-REAP)'!$P:$P,DisburseRegProv!$K$4)/1000000)</f>
        <v>0</v>
      </c>
      <c r="F26" s="201" t="str">
        <f>SUMIFS('SP List (I-REAP)'!$W:$W,'SP List (I-REAP)'!$D:$D,DisburseRegProv!$C26,'SP List (I-REAP)'!$P:$P,DisburseRegProv!$K$4)/1000000</f>
        <v>0</v>
      </c>
      <c r="G26" s="197" t="str">
        <f>IFERROR(+F26/E26," ")</f>
        <v>0</v>
      </c>
      <c r="H26" s="201" t="str">
        <f>SUMIFS('SP List (I-REAP)'!$Z:$Z,'SP List (I-REAP)'!$D:$D,DisburseRegProv!$C26,'SP List (I-REAP)'!$P:$P,DisburseRegProv!$K$4)/1000000</f>
        <v>0</v>
      </c>
      <c r="I26" s="198" t="str">
        <f>IFERROR(+H26/F26," ")</f>
        <v>0</v>
      </c>
    </row>
    <row r="27" spans="1:12">
      <c r="B27" s="196" t="s">
        <v>14</v>
      </c>
      <c r="C27" s="196" t="s">
        <v>81</v>
      </c>
      <c r="D27" s="35" t="str">
        <f>COUNTIFS('SP List (I-REAP)'!$D:$D,DisburseRegProv!$C27,'SP List (I-REAP)'!$P:$P,DisburseRegProv!$K$4)</f>
        <v>0</v>
      </c>
      <c r="E27" s="201" t="str">
        <f>(SUMIFS('SP List (I-REAP)'!$K:$K,'SP List (I-REAP)'!$D:$D,DisburseRegProv!$C27,'SP List (I-REAP)'!$P:$P,DisburseRegProv!$K$4)/1000000)+(SUMIFS('SP List (I-REAP)'!$M:$M,'SP List (I-REAP)'!$D:$D,DisburseRegProv!$C27,'SP List (I-REAP)'!$P:$P,DisburseRegProv!$K$4)/1000000)</f>
        <v>0</v>
      </c>
      <c r="F27" s="201" t="str">
        <f>SUMIFS('SP List (I-REAP)'!$W:$W,'SP List (I-REAP)'!$D:$D,DisburseRegProv!$C27,'SP List (I-REAP)'!$P:$P,DisburseRegProv!$K$4)/1000000</f>
        <v>0</v>
      </c>
      <c r="G27" s="197" t="str">
        <f>IFERROR(+F27/E27," ")</f>
        <v>0</v>
      </c>
      <c r="H27" s="201" t="str">
        <f>SUMIFS('SP List (I-REAP)'!$Z:$Z,'SP List (I-REAP)'!$D:$D,DisburseRegProv!$C27,'SP List (I-REAP)'!$P:$P,DisburseRegProv!$K$4)/1000000</f>
        <v>0</v>
      </c>
      <c r="I27" s="198" t="str">
        <f>IFERROR(+H27/F27," ")</f>
        <v>0</v>
      </c>
    </row>
    <row r="28" spans="1:12">
      <c r="B28" s="196" t="s">
        <v>14</v>
      </c>
      <c r="C28" s="196" t="s">
        <v>95</v>
      </c>
      <c r="D28" s="35" t="str">
        <f>COUNTIFS('SP List (I-REAP)'!$D:$D,DisburseRegProv!$C28,'SP List (I-REAP)'!$P:$P,DisburseRegProv!$K$4)</f>
        <v>0</v>
      </c>
      <c r="E28" s="201" t="str">
        <f>(SUMIFS('SP List (I-REAP)'!$K:$K,'SP List (I-REAP)'!$D:$D,DisburseRegProv!$C28,'SP List (I-REAP)'!$P:$P,DisburseRegProv!$K$4)/1000000)+(SUMIFS('SP List (I-REAP)'!$M:$M,'SP List (I-REAP)'!$D:$D,DisburseRegProv!$C28,'SP List (I-REAP)'!$P:$P,DisburseRegProv!$K$4)/1000000)</f>
        <v>0</v>
      </c>
      <c r="F28" s="201" t="str">
        <f>SUMIFS('SP List (I-REAP)'!$W:$W,'SP List (I-REAP)'!$D:$D,DisburseRegProv!$C28,'SP List (I-REAP)'!$P:$P,DisburseRegProv!$K$4)/1000000</f>
        <v>0</v>
      </c>
      <c r="G28" s="197" t="str">
        <f>IFERROR(+F28/E28," ")</f>
        <v>0</v>
      </c>
      <c r="H28" s="201" t="str">
        <f>SUMIFS('SP List (I-REAP)'!$Z:$Z,'SP List (I-REAP)'!$D:$D,DisburseRegProv!$C28,'SP List (I-REAP)'!$P:$P,DisburseRegProv!$K$4)/1000000</f>
        <v>0</v>
      </c>
      <c r="I28" s="198" t="str">
        <f>IFERROR(+H28/F28," ")</f>
        <v>0</v>
      </c>
    </row>
    <row r="29" spans="1:12">
      <c r="B29" s="196" t="s">
        <v>14</v>
      </c>
      <c r="C29" s="196" t="s">
        <v>97</v>
      </c>
      <c r="D29" s="35" t="str">
        <f>COUNTIFS('SP List (I-REAP)'!$D:$D,DisburseRegProv!$C29,'SP List (I-REAP)'!$P:$P,DisburseRegProv!$K$4)</f>
        <v>0</v>
      </c>
      <c r="E29" s="201" t="str">
        <f>(SUMIFS('SP List (I-REAP)'!$K:$K,'SP List (I-REAP)'!$D:$D,DisburseRegProv!$C29,'SP List (I-REAP)'!$P:$P,DisburseRegProv!$K$4)/1000000)+(SUMIFS('SP List (I-REAP)'!$M:$M,'SP List (I-REAP)'!$D:$D,DisburseRegProv!$C29,'SP List (I-REAP)'!$P:$P,DisburseRegProv!$K$4)/1000000)</f>
        <v>0</v>
      </c>
      <c r="F29" s="201" t="str">
        <f>SUMIFS('SP List (I-REAP)'!$W:$W,'SP List (I-REAP)'!$D:$D,DisburseRegProv!$C29,'SP List (I-REAP)'!$P:$P,DisburseRegProv!$K$4)/1000000</f>
        <v>0</v>
      </c>
      <c r="G29" s="197" t="str">
        <f>IFERROR(+F29/E29," ")</f>
        <v>0</v>
      </c>
      <c r="H29" s="201" t="str">
        <f>SUMIFS('SP List (I-REAP)'!$Z:$Z,'SP List (I-REAP)'!$D:$D,DisburseRegProv!$C29,'SP List (I-REAP)'!$P:$P,DisburseRegProv!$K$4)/1000000</f>
        <v>0</v>
      </c>
      <c r="I29" s="198" t="str">
        <f>IFERROR(+H29/F29," ")</f>
        <v>0</v>
      </c>
    </row>
    <row r="30" spans="1:12">
      <c r="B30" s="302" t="s">
        <v>2033</v>
      </c>
      <c r="C30" s="303"/>
      <c r="D30" s="202" t="str">
        <f>SUM(D23:D29)</f>
        <v>0</v>
      </c>
      <c r="E30" s="204" t="str">
        <f>SUM(E23:E29)</f>
        <v>0</v>
      </c>
      <c r="F30" s="204" t="str">
        <f>SUM(F23:F29)</f>
        <v>0</v>
      </c>
      <c r="G30" s="206" t="str">
        <f>IFERROR(+F30/E30," ")</f>
        <v>0</v>
      </c>
      <c r="H30" s="204" t="str">
        <f>SUM(H23:H29)</f>
        <v>0</v>
      </c>
      <c r="I30" s="206" t="str">
        <f>IFERROR(+H30/F30," ")</f>
        <v>0</v>
      </c>
    </row>
    <row r="31" spans="1:12">
      <c r="B31" s="300" t="s">
        <v>10</v>
      </c>
      <c r="C31" s="301"/>
      <c r="D31" s="199" t="str">
        <f>+D36+D42+D49</f>
        <v>0</v>
      </c>
      <c r="E31" s="205" t="str">
        <f>+E36+E42+E49</f>
        <v>0</v>
      </c>
      <c r="F31" s="205" t="str">
        <f>+F36+F42+F49</f>
        <v>0</v>
      </c>
      <c r="G31" s="192" t="str">
        <f>IFERROR(+F31/E31," ")</f>
        <v>0</v>
      </c>
      <c r="H31" s="205" t="str">
        <f>+H36+H42+H49</f>
        <v>0</v>
      </c>
      <c r="I31" s="192" t="str">
        <f>IFERROR(+H31/F31," ")</f>
        <v>0</v>
      </c>
    </row>
    <row r="32" spans="1:12">
      <c r="B32" s="196" t="s">
        <v>18</v>
      </c>
      <c r="C32" s="196" t="s">
        <v>29</v>
      </c>
      <c r="D32" s="35" t="str">
        <f>COUNTIFS('SP List (I-REAP)'!$D:$D,DisburseRegProv!$C32,'SP List (I-REAP)'!$P:$P,DisburseRegProv!$K$4)</f>
        <v>0</v>
      </c>
      <c r="E32" s="201" t="str">
        <f>(SUMIFS('SP List (I-REAP)'!$K:$K,'SP List (I-REAP)'!$D:$D,DisburseRegProv!$C32,'SP List (I-REAP)'!$P:$P,DisburseRegProv!$K$4)/1000000)+(SUMIFS('SP List (I-REAP)'!$M:$M,'SP List (I-REAP)'!$D:$D,DisburseRegProv!$C32,'SP List (I-REAP)'!$P:$P,DisburseRegProv!$K$4)/1000000)</f>
        <v>0</v>
      </c>
      <c r="F32" s="201" t="str">
        <f>SUMIFS('SP List (I-REAP)'!$W:$W,'SP List (I-REAP)'!$D:$D,DisburseRegProv!$C32,'SP List (I-REAP)'!$P:$P,DisburseRegProv!$K$4)/1000000</f>
        <v>0</v>
      </c>
      <c r="G32" s="197" t="str">
        <f>IFERROR(+F32/E32," ")</f>
        <v>0</v>
      </c>
      <c r="H32" s="201" t="str">
        <f>SUMIFS('SP List (I-REAP)'!$Z:$Z,'SP List (I-REAP)'!$D:$D,DisburseRegProv!$C32,'SP List (I-REAP)'!$P:$P,DisburseRegProv!$K$4)/1000000</f>
        <v>0</v>
      </c>
      <c r="I32" s="198" t="str">
        <f>IFERROR(+H32/F32," ")</f>
        <v>0</v>
      </c>
    </row>
    <row r="33" spans="1:12">
      <c r="B33" s="196" t="s">
        <v>18</v>
      </c>
      <c r="C33" s="196" t="s">
        <v>47</v>
      </c>
      <c r="D33" s="35" t="str">
        <f>COUNTIFS('SP List (I-REAP)'!$D:$D,DisburseRegProv!$C33,'SP List (I-REAP)'!$P:$P,DisburseRegProv!$K$4)</f>
        <v>0</v>
      </c>
      <c r="E33" s="201" t="str">
        <f>(SUMIFS('SP List (I-REAP)'!$K:$K,'SP List (I-REAP)'!$D:$D,DisburseRegProv!$C33,'SP List (I-REAP)'!$P:$P,DisburseRegProv!$K$4)/1000000)+(SUMIFS('SP List (I-REAP)'!$M:$M,'SP List (I-REAP)'!$D:$D,DisburseRegProv!$C33,'SP List (I-REAP)'!$P:$P,DisburseRegProv!$K$4)/1000000)</f>
        <v>0</v>
      </c>
      <c r="F33" s="201" t="str">
        <f>SUMIFS('SP List (I-REAP)'!$W:$W,'SP List (I-REAP)'!$D:$D,DisburseRegProv!$C33,'SP List (I-REAP)'!$P:$P,DisburseRegProv!$K$4)/1000000</f>
        <v>0</v>
      </c>
      <c r="G33" s="197" t="str">
        <f>IFERROR(+F33/E33," ")</f>
        <v>0</v>
      </c>
      <c r="H33" s="201" t="str">
        <f>SUMIFS('SP List (I-REAP)'!$Z:$Z,'SP List (I-REAP)'!$D:$D,DisburseRegProv!$C33,'SP List (I-REAP)'!$P:$P,DisburseRegProv!$K$4)/1000000</f>
        <v>0</v>
      </c>
      <c r="I33" s="198" t="str">
        <f>IFERROR(+H33/F33," ")</f>
        <v>0</v>
      </c>
    </row>
    <row r="34" spans="1:12">
      <c r="B34" s="196" t="s">
        <v>18</v>
      </c>
      <c r="C34" s="196" t="s">
        <v>63</v>
      </c>
      <c r="D34" s="35" t="str">
        <f>COUNTIFS('SP List (I-REAP)'!$D:$D,DisburseRegProv!$C34,'SP List (I-REAP)'!$P:$P,DisburseRegProv!$K$4)</f>
        <v>0</v>
      </c>
      <c r="E34" s="201" t="str">
        <f>(SUMIFS('SP List (I-REAP)'!$K:$K,'SP List (I-REAP)'!$D:$D,DisburseRegProv!$C34,'SP List (I-REAP)'!$P:$P,DisburseRegProv!$K$4)/1000000)+(SUMIFS('SP List (I-REAP)'!$M:$M,'SP List (I-REAP)'!$D:$D,DisburseRegProv!$C34,'SP List (I-REAP)'!$P:$P,DisburseRegProv!$K$4)/1000000)</f>
        <v>0</v>
      </c>
      <c r="F34" s="201" t="str">
        <f>SUMIFS('SP List (I-REAP)'!$W:$W,'SP List (I-REAP)'!$D:$D,DisburseRegProv!$C34,'SP List (I-REAP)'!$P:$P,DisburseRegProv!$K$4)/1000000</f>
        <v>0</v>
      </c>
      <c r="G34" s="197" t="str">
        <f>IFERROR(+F34/E34," ")</f>
        <v>0</v>
      </c>
      <c r="H34" s="201" t="str">
        <f>SUMIFS('SP List (I-REAP)'!$Z:$Z,'SP List (I-REAP)'!$D:$D,DisburseRegProv!$C34,'SP List (I-REAP)'!$P:$P,DisburseRegProv!$K$4)/1000000</f>
        <v>0</v>
      </c>
      <c r="I34" s="198" t="str">
        <f>IFERROR(+H34/F34," ")</f>
        <v>0</v>
      </c>
    </row>
    <row r="35" spans="1:12">
      <c r="B35" s="196" t="s">
        <v>18</v>
      </c>
      <c r="C35" s="196" t="s">
        <v>83</v>
      </c>
      <c r="D35" s="35" t="str">
        <f>COUNTIFS('SP List (I-REAP)'!$D:$D,DisburseRegProv!$C35,'SP List (I-REAP)'!$P:$P,DisburseRegProv!$K$4)</f>
        <v>0</v>
      </c>
      <c r="E35" s="201" t="str">
        <f>(SUMIFS('SP List (I-REAP)'!$K:$K,'SP List (I-REAP)'!$D:$D,DisburseRegProv!$C35,'SP List (I-REAP)'!$P:$P,DisburseRegProv!$K$4)/1000000)+(SUMIFS('SP List (I-REAP)'!$M:$M,'SP List (I-REAP)'!$D:$D,DisburseRegProv!$C35,'SP List (I-REAP)'!$P:$P,DisburseRegProv!$K$4)/1000000)</f>
        <v>0</v>
      </c>
      <c r="F35" s="201" t="str">
        <f>SUMIFS('SP List (I-REAP)'!$W:$W,'SP List (I-REAP)'!$D:$D,DisburseRegProv!$C35,'SP List (I-REAP)'!$P:$P,DisburseRegProv!$K$4)/1000000</f>
        <v>0</v>
      </c>
      <c r="G35" s="197" t="str">
        <f>IFERROR(+F35/E35," ")</f>
        <v>0</v>
      </c>
      <c r="H35" s="201" t="str">
        <f>SUMIFS('SP List (I-REAP)'!$Z:$Z,'SP List (I-REAP)'!$D:$D,DisburseRegProv!$C35,'SP List (I-REAP)'!$P:$P,DisburseRegProv!$K$4)/1000000</f>
        <v>0</v>
      </c>
      <c r="I35" s="198" t="str">
        <f>IFERROR(+H35/F35," ")</f>
        <v>0</v>
      </c>
    </row>
    <row r="36" spans="1:12">
      <c r="B36" s="302" t="s">
        <v>2033</v>
      </c>
      <c r="C36" s="303"/>
      <c r="D36" s="202" t="str">
        <f>SUM(D32:D35)</f>
        <v>0</v>
      </c>
      <c r="E36" s="204" t="str">
        <f>SUM(E32:E35)</f>
        <v>0</v>
      </c>
      <c r="F36" s="204" t="str">
        <f>SUM(F32:F35)</f>
        <v>0</v>
      </c>
      <c r="G36" s="206" t="str">
        <f>IFERROR(+F36/E36," ")</f>
        <v>0</v>
      </c>
      <c r="H36" s="204" t="str">
        <f>SUM(H32:H35)</f>
        <v>0</v>
      </c>
      <c r="I36" s="206" t="str">
        <f>IFERROR(+H36/F36," ")</f>
        <v>0</v>
      </c>
    </row>
    <row r="37" spans="1:12">
      <c r="B37" s="196" t="s">
        <v>22</v>
      </c>
      <c r="C37" s="196" t="s">
        <v>67</v>
      </c>
      <c r="D37" s="35" t="str">
        <f>COUNTIFS('SP List (I-REAP)'!$D:$D,DisburseRegProv!$C37,'SP List (I-REAP)'!$P:$P,DisburseRegProv!$K$4)</f>
        <v>0</v>
      </c>
      <c r="E37" s="201" t="str">
        <f>(SUMIFS('SP List (I-REAP)'!$K:$K,'SP List (I-REAP)'!$D:$D,DisburseRegProv!$C37,'SP List (I-REAP)'!$P:$P,DisburseRegProv!$K$4)/1000000)+(SUMIFS('SP List (I-REAP)'!$M:$M,'SP List (I-REAP)'!$D:$D,DisburseRegProv!$C37,'SP List (I-REAP)'!$P:$P,DisburseRegProv!$K$4)/1000000)</f>
        <v>0</v>
      </c>
      <c r="F37" s="201" t="str">
        <f>SUMIFS('SP List (I-REAP)'!$W:$W,'SP List (I-REAP)'!$D:$D,DisburseRegProv!$C37,'SP List (I-REAP)'!$P:$P,DisburseRegProv!$K$4)/1000000</f>
        <v>0</v>
      </c>
      <c r="G37" s="197" t="str">
        <f>IFERROR(+F37/E37," ")</f>
        <v>0</v>
      </c>
      <c r="H37" s="201" t="str">
        <f>SUMIFS('SP List (I-REAP)'!$Z:$Z,'SP List (I-REAP)'!$D:$D,DisburseRegProv!$C37,'SP List (I-REAP)'!$P:$P,DisburseRegProv!$K$4)/1000000</f>
        <v>0</v>
      </c>
      <c r="I37" s="198" t="str">
        <f>IFERROR(+H37/F37," ")</f>
        <v>0</v>
      </c>
    </row>
    <row r="38" spans="1:12">
      <c r="B38" s="196" t="s">
        <v>22</v>
      </c>
      <c r="C38" s="196" t="s">
        <v>78</v>
      </c>
      <c r="D38" s="35" t="str">
        <f>COUNTIFS('SP List (I-REAP)'!$D:$D,DisburseRegProv!$C38,'SP List (I-REAP)'!$P:$P,DisburseRegProv!$K$4)</f>
        <v>0</v>
      </c>
      <c r="E38" s="201" t="str">
        <f>(SUMIFS('SP List (I-REAP)'!$K:$K,'SP List (I-REAP)'!$D:$D,DisburseRegProv!$C38,'SP List (I-REAP)'!$P:$P,DisburseRegProv!$K$4)/1000000)+(SUMIFS('SP List (I-REAP)'!$M:$M,'SP List (I-REAP)'!$D:$D,DisburseRegProv!$C38,'SP List (I-REAP)'!$P:$P,DisburseRegProv!$K$4)/1000000)</f>
        <v>0</v>
      </c>
      <c r="F38" s="201" t="str">
        <f>SUMIFS('SP List (I-REAP)'!$W:$W,'SP List (I-REAP)'!$D:$D,DisburseRegProv!$C38,'SP List (I-REAP)'!$P:$P,DisburseRegProv!$K$4)/1000000</f>
        <v>0</v>
      </c>
      <c r="G38" s="197" t="str">
        <f>IFERROR(+F38/E38," ")</f>
        <v>0</v>
      </c>
      <c r="H38" s="201" t="str">
        <f>SUMIFS('SP List (I-REAP)'!$Z:$Z,'SP List (I-REAP)'!$D:$D,DisburseRegProv!$C38,'SP List (I-REAP)'!$P:$P,DisburseRegProv!$K$4)/1000000</f>
        <v>0</v>
      </c>
      <c r="I38" s="198" t="str">
        <f>IFERROR(+H38/F38," ")</f>
        <v>0</v>
      </c>
    </row>
    <row r="39" spans="1:12">
      <c r="B39" s="196" t="s">
        <v>22</v>
      </c>
      <c r="C39" s="196" t="s">
        <v>79</v>
      </c>
      <c r="D39" s="35" t="str">
        <f>COUNTIFS('SP List (I-REAP)'!$D:$D,DisburseRegProv!$C39,'SP List (I-REAP)'!$P:$P,DisburseRegProv!$K$4)</f>
        <v>0</v>
      </c>
      <c r="E39" s="201" t="str">
        <f>(SUMIFS('SP List (I-REAP)'!$K:$K,'SP List (I-REAP)'!$D:$D,DisburseRegProv!$C39,'SP List (I-REAP)'!$P:$P,DisburseRegProv!$K$4)/1000000)+(SUMIFS('SP List (I-REAP)'!$M:$M,'SP List (I-REAP)'!$D:$D,DisburseRegProv!$C39,'SP List (I-REAP)'!$P:$P,DisburseRegProv!$K$4)/1000000)</f>
        <v>0</v>
      </c>
      <c r="F39" s="201" t="str">
        <f>SUMIFS('SP List (I-REAP)'!$W:$W,'SP List (I-REAP)'!$D:$D,DisburseRegProv!$C39,'SP List (I-REAP)'!$P:$P,DisburseRegProv!$K$4)/1000000</f>
        <v>0</v>
      </c>
      <c r="G39" s="197" t="str">
        <f>IFERROR(+F39/E39," ")</f>
        <v>0</v>
      </c>
      <c r="H39" s="201" t="str">
        <f>SUMIFS('SP List (I-REAP)'!$Z:$Z,'SP List (I-REAP)'!$D:$D,DisburseRegProv!$C39,'SP List (I-REAP)'!$P:$P,DisburseRegProv!$K$4)/1000000</f>
        <v>0</v>
      </c>
      <c r="I39" s="198" t="str">
        <f>IFERROR(+H39/F39," ")</f>
        <v>0</v>
      </c>
    </row>
    <row r="40" spans="1:12">
      <c r="B40" s="196" t="s">
        <v>22</v>
      </c>
      <c r="C40" s="196" t="s">
        <v>80</v>
      </c>
      <c r="D40" s="35" t="str">
        <f>COUNTIFS('SP List (I-REAP)'!$D:$D,DisburseRegProv!$C40,'SP List (I-REAP)'!$P:$P,DisburseRegProv!$K$4)</f>
        <v>0</v>
      </c>
      <c r="E40" s="201" t="str">
        <f>(SUMIFS('SP List (I-REAP)'!$K:$K,'SP List (I-REAP)'!$D:$D,DisburseRegProv!$C40,'SP List (I-REAP)'!$P:$P,DisburseRegProv!$K$4)/1000000)+(SUMIFS('SP List (I-REAP)'!$M:$M,'SP List (I-REAP)'!$D:$D,DisburseRegProv!$C40,'SP List (I-REAP)'!$P:$P,DisburseRegProv!$K$4)/1000000)</f>
        <v>0</v>
      </c>
      <c r="F40" s="201" t="str">
        <f>SUMIFS('SP List (I-REAP)'!$W:$W,'SP List (I-REAP)'!$D:$D,DisburseRegProv!$C40,'SP List (I-REAP)'!$P:$P,DisburseRegProv!$K$4)/1000000</f>
        <v>0</v>
      </c>
      <c r="G40" s="197" t="str">
        <f>IFERROR(+F40/E40," ")</f>
        <v>0</v>
      </c>
      <c r="H40" s="201" t="str">
        <f>SUMIFS('SP List (I-REAP)'!$Z:$Z,'SP List (I-REAP)'!$D:$D,DisburseRegProv!$C40,'SP List (I-REAP)'!$P:$P,DisburseRegProv!$K$4)/1000000</f>
        <v>0</v>
      </c>
      <c r="I40" s="198" t="str">
        <f>IFERROR(+H40/F40," ")</f>
        <v>0</v>
      </c>
    </row>
    <row r="41" spans="1:12">
      <c r="B41" s="196" t="s">
        <v>22</v>
      </c>
      <c r="C41" s="196" t="s">
        <v>85</v>
      </c>
      <c r="D41" s="35" t="str">
        <f>COUNTIFS('SP List (I-REAP)'!$D:$D,DisburseRegProv!$C41,'SP List (I-REAP)'!$P:$P,DisburseRegProv!$K$4)</f>
        <v>0</v>
      </c>
      <c r="E41" s="201" t="str">
        <f>(SUMIFS('SP List (I-REAP)'!$K:$K,'SP List (I-REAP)'!$D:$D,DisburseRegProv!$C41,'SP List (I-REAP)'!$P:$P,DisburseRegProv!$K$4)/1000000)+(SUMIFS('SP List (I-REAP)'!$M:$M,'SP List (I-REAP)'!$D:$D,DisburseRegProv!$C41,'SP List (I-REAP)'!$P:$P,DisburseRegProv!$K$4)/1000000)</f>
        <v>0</v>
      </c>
      <c r="F41" s="201" t="str">
        <f>SUMIFS('SP List (I-REAP)'!$W:$W,'SP List (I-REAP)'!$D:$D,DisburseRegProv!$C41,'SP List (I-REAP)'!$P:$P,DisburseRegProv!$K$4)/1000000</f>
        <v>0</v>
      </c>
      <c r="G41" s="197" t="str">
        <f>IFERROR(+F41/E41," ")</f>
        <v>0</v>
      </c>
      <c r="H41" s="201" t="str">
        <f>SUMIFS('SP List (I-REAP)'!$Z:$Z,'SP List (I-REAP)'!$D:$D,DisburseRegProv!$C41,'SP List (I-REAP)'!$P:$P,DisburseRegProv!$K$4)/1000000</f>
        <v>0</v>
      </c>
      <c r="I41" s="198" t="str">
        <f>IFERROR(+H41/F41," ")</f>
        <v>0</v>
      </c>
    </row>
    <row r="42" spans="1:12">
      <c r="B42" s="302" t="s">
        <v>2033</v>
      </c>
      <c r="C42" s="303"/>
      <c r="D42" s="202" t="str">
        <f>SUM(D37:D41)</f>
        <v>0</v>
      </c>
      <c r="E42" s="204" t="str">
        <f>SUM(E37:E41)</f>
        <v>0</v>
      </c>
      <c r="F42" s="204" t="str">
        <f>SUM(F37:F41)</f>
        <v>0</v>
      </c>
      <c r="G42" s="206" t="str">
        <f>IFERROR(+F42/E42," ")</f>
        <v>0</v>
      </c>
      <c r="H42" s="204" t="str">
        <f>SUM(H37:H41)</f>
        <v>0</v>
      </c>
      <c r="I42" s="206" t="str">
        <f>IFERROR(+H42/F42," ")</f>
        <v>0</v>
      </c>
    </row>
    <row r="43" spans="1:12">
      <c r="B43" s="196" t="s">
        <v>24</v>
      </c>
      <c r="C43" s="196" t="s">
        <v>17</v>
      </c>
      <c r="D43" s="35" t="str">
        <f>COUNTIFS('SP List (I-REAP)'!$D:$D,DisburseRegProv!$C43,'SP List (I-REAP)'!$P:$P,DisburseRegProv!$K$4)</f>
        <v>0</v>
      </c>
      <c r="E43" s="201" t="str">
        <f>(SUMIFS('SP List (I-REAP)'!$K:$K,'SP List (I-REAP)'!$D:$D,DisburseRegProv!$C43,'SP List (I-REAP)'!$P:$P,DisburseRegProv!$K$4)/1000000)+(SUMIFS('SP List (I-REAP)'!$M:$M,'SP List (I-REAP)'!$D:$D,DisburseRegProv!$C43,'SP List (I-REAP)'!$P:$P,DisburseRegProv!$K$4)/1000000)</f>
        <v>0</v>
      </c>
      <c r="F43" s="201" t="str">
        <f>SUMIFS('SP List (I-REAP)'!$W:$W,'SP List (I-REAP)'!$D:$D,DisburseRegProv!$C43,'SP List (I-REAP)'!$P:$P,DisburseRegProv!$K$4)/1000000</f>
        <v>0</v>
      </c>
      <c r="G43" s="197" t="str">
        <f>IFERROR(+F43/E43," ")</f>
        <v>0</v>
      </c>
      <c r="H43" s="201" t="str">
        <f>SUMIFS('SP List (I-REAP)'!$Z:$Z,'SP List (I-REAP)'!$D:$D,DisburseRegProv!$C43,'SP List (I-REAP)'!$P:$P,DisburseRegProv!$K$4)/1000000</f>
        <v>0</v>
      </c>
      <c r="I43" s="198" t="str">
        <f>IFERROR(+H43/F43," ")</f>
        <v>0</v>
      </c>
    </row>
    <row r="44" spans="1:12">
      <c r="B44" s="196" t="s">
        <v>24</v>
      </c>
      <c r="C44" s="196" t="s">
        <v>43</v>
      </c>
      <c r="D44" s="35" t="str">
        <f>COUNTIFS('SP List (I-REAP)'!$D:$D,DisburseRegProv!$C44,'SP List (I-REAP)'!$P:$P,DisburseRegProv!$K$4)</f>
        <v>0</v>
      </c>
      <c r="E44" s="201" t="str">
        <f>(SUMIFS('SP List (I-REAP)'!$K:$K,'SP List (I-REAP)'!$D:$D,DisburseRegProv!$C44,'SP List (I-REAP)'!$P:$P,DisburseRegProv!$K$4)/1000000)+(SUMIFS('SP List (I-REAP)'!$M:$M,'SP List (I-REAP)'!$D:$D,DisburseRegProv!$C44,'SP List (I-REAP)'!$P:$P,DisburseRegProv!$K$4)/1000000)</f>
        <v>0</v>
      </c>
      <c r="F44" s="201" t="str">
        <f>SUMIFS('SP List (I-REAP)'!$W:$W,'SP List (I-REAP)'!$D:$D,DisburseRegProv!$C44,'SP List (I-REAP)'!$P:$P,DisburseRegProv!$K$4)/1000000</f>
        <v>0</v>
      </c>
      <c r="G44" s="197" t="str">
        <f>IFERROR(+F44/E44," ")</f>
        <v>0</v>
      </c>
      <c r="H44" s="201" t="str">
        <f>SUMIFS('SP List (I-REAP)'!$Z:$Z,'SP List (I-REAP)'!$D:$D,DisburseRegProv!$C44,'SP List (I-REAP)'!$P:$P,DisburseRegProv!$K$4)/1000000</f>
        <v>0</v>
      </c>
      <c r="I44" s="198" t="str">
        <f>IFERROR(+H44/F44," ")</f>
        <v>0</v>
      </c>
    </row>
    <row r="45" spans="1:12">
      <c r="B45" s="196" t="s">
        <v>24</v>
      </c>
      <c r="C45" s="196" t="s">
        <v>44</v>
      </c>
      <c r="D45" s="35" t="str">
        <f>COUNTIFS('SP List (I-REAP)'!$D:$D,DisburseRegProv!$C45,'SP List (I-REAP)'!$P:$P,DisburseRegProv!$K$4)</f>
        <v>0</v>
      </c>
      <c r="E45" s="201" t="str">
        <f>(SUMIFS('SP List (I-REAP)'!$K:$K,'SP List (I-REAP)'!$D:$D,DisburseRegProv!$C45,'SP List (I-REAP)'!$P:$P,DisburseRegProv!$K$4)/1000000)+(SUMIFS('SP List (I-REAP)'!$M:$M,'SP List (I-REAP)'!$D:$D,DisburseRegProv!$C45,'SP List (I-REAP)'!$P:$P,DisburseRegProv!$K$4)/1000000)</f>
        <v>0</v>
      </c>
      <c r="F45" s="201" t="str">
        <f>SUMIFS('SP List (I-REAP)'!$W:$W,'SP List (I-REAP)'!$D:$D,DisburseRegProv!$C45,'SP List (I-REAP)'!$P:$P,DisburseRegProv!$K$4)/1000000</f>
        <v>0</v>
      </c>
      <c r="G45" s="197" t="str">
        <f>IFERROR(+F45/E45," ")</f>
        <v>0</v>
      </c>
      <c r="H45" s="201" t="str">
        <f>SUMIFS('SP List (I-REAP)'!$Z:$Z,'SP List (I-REAP)'!$D:$D,DisburseRegProv!$C45,'SP List (I-REAP)'!$P:$P,DisburseRegProv!$K$4)/1000000</f>
        <v>0</v>
      </c>
      <c r="I45" s="198" t="str">
        <f>IFERROR(+H45/F45," ")</f>
        <v>0</v>
      </c>
    </row>
    <row r="46" spans="1:12">
      <c r="B46" s="196" t="s">
        <v>24</v>
      </c>
      <c r="C46" s="196" t="s">
        <v>46</v>
      </c>
      <c r="D46" s="35" t="str">
        <f>COUNTIFS('SP List (I-REAP)'!$D:$D,DisburseRegProv!$C46,'SP List (I-REAP)'!$P:$P,DisburseRegProv!$K$4)</f>
        <v>0</v>
      </c>
      <c r="E46" s="201" t="str">
        <f>(SUMIFS('SP List (I-REAP)'!$K:$K,'SP List (I-REAP)'!$D:$D,DisburseRegProv!$C46,'SP List (I-REAP)'!$P:$P,DisburseRegProv!$K$4)/1000000)+(SUMIFS('SP List (I-REAP)'!$M:$M,'SP List (I-REAP)'!$D:$D,DisburseRegProv!$C46,'SP List (I-REAP)'!$P:$P,DisburseRegProv!$K$4)/1000000)</f>
        <v>0</v>
      </c>
      <c r="F46" s="201" t="str">
        <f>SUMIFS('SP List (I-REAP)'!$W:$W,'SP List (I-REAP)'!$D:$D,DisburseRegProv!$C46,'SP List (I-REAP)'!$P:$P,DisburseRegProv!$K$4)/1000000</f>
        <v>0</v>
      </c>
      <c r="G46" s="197" t="str">
        <f>IFERROR(+F46/E46," ")</f>
        <v>0</v>
      </c>
      <c r="H46" s="201" t="str">
        <f>SUMIFS('SP List (I-REAP)'!$Z:$Z,'SP List (I-REAP)'!$D:$D,DisburseRegProv!$C46,'SP List (I-REAP)'!$P:$P,DisburseRegProv!$K$4)/1000000</f>
        <v>0</v>
      </c>
      <c r="I46" s="198" t="str">
        <f>IFERROR(+H46/F46," ")</f>
        <v>0</v>
      </c>
    </row>
    <row r="47" spans="1:12">
      <c r="B47" s="196" t="s">
        <v>24</v>
      </c>
      <c r="C47" s="196" t="s">
        <v>68</v>
      </c>
      <c r="D47" s="35" t="str">
        <f>COUNTIFS('SP List (I-REAP)'!$D:$D,DisburseRegProv!$C47,'SP List (I-REAP)'!$P:$P,DisburseRegProv!$K$4)</f>
        <v>0</v>
      </c>
      <c r="E47" s="201" t="str">
        <f>(SUMIFS('SP List (I-REAP)'!$K:$K,'SP List (I-REAP)'!$D:$D,DisburseRegProv!$C47,'SP List (I-REAP)'!$P:$P,DisburseRegProv!$K$4)/1000000)+(SUMIFS('SP List (I-REAP)'!$M:$M,'SP List (I-REAP)'!$D:$D,DisburseRegProv!$C47,'SP List (I-REAP)'!$P:$P,DisburseRegProv!$K$4)/1000000)</f>
        <v>0</v>
      </c>
      <c r="F47" s="201" t="str">
        <f>SUMIFS('SP List (I-REAP)'!$W:$W,'SP List (I-REAP)'!$D:$D,DisburseRegProv!$C47,'SP List (I-REAP)'!$P:$P,DisburseRegProv!$K$4)/1000000</f>
        <v>0</v>
      </c>
      <c r="G47" s="197" t="str">
        <f>IFERROR(+F47/E47," ")</f>
        <v>0</v>
      </c>
      <c r="H47" s="201" t="str">
        <f>SUMIFS('SP List (I-REAP)'!$Z:$Z,'SP List (I-REAP)'!$D:$D,DisburseRegProv!$C47,'SP List (I-REAP)'!$P:$P,DisburseRegProv!$K$4)/1000000</f>
        <v>0</v>
      </c>
      <c r="I47" s="198" t="str">
        <f>IFERROR(+H47/F47," ")</f>
        <v>0</v>
      </c>
    </row>
    <row r="48" spans="1:12">
      <c r="B48" s="196" t="s">
        <v>24</v>
      </c>
      <c r="C48" s="196" t="s">
        <v>89</v>
      </c>
      <c r="D48" s="35" t="str">
        <f>COUNTIFS('SP List (I-REAP)'!$D:$D,DisburseRegProv!$C48,'SP List (I-REAP)'!$P:$P,DisburseRegProv!$K$4)</f>
        <v>0</v>
      </c>
      <c r="E48" s="201" t="str">
        <f>(SUMIFS('SP List (I-REAP)'!$K:$K,'SP List (I-REAP)'!$D:$D,DisburseRegProv!$C48,'SP List (I-REAP)'!$P:$P,DisburseRegProv!$K$4)/1000000)+(SUMIFS('SP List (I-REAP)'!$M:$M,'SP List (I-REAP)'!$D:$D,DisburseRegProv!$C48,'SP List (I-REAP)'!$P:$P,DisburseRegProv!$K$4)/1000000)</f>
        <v>0</v>
      </c>
      <c r="F48" s="201" t="str">
        <f>SUMIFS('SP List (I-REAP)'!$W:$W,'SP List (I-REAP)'!$D:$D,DisburseRegProv!$C48,'SP List (I-REAP)'!$P:$P,DisburseRegProv!$K$4)/1000000</f>
        <v>0</v>
      </c>
      <c r="G48" s="197" t="str">
        <f>IFERROR(+F48/E48," ")</f>
        <v>0</v>
      </c>
      <c r="H48" s="201" t="str">
        <f>SUMIFS('SP List (I-REAP)'!$Z:$Z,'SP List (I-REAP)'!$D:$D,DisburseRegProv!$C48,'SP List (I-REAP)'!$P:$P,DisburseRegProv!$K$4)/1000000</f>
        <v>0</v>
      </c>
      <c r="I48" s="198" t="str">
        <f>IFERROR(+H48/F48," ")</f>
        <v>0</v>
      </c>
    </row>
    <row r="49" spans="1:12">
      <c r="B49" s="302" t="s">
        <v>2033</v>
      </c>
      <c r="C49" s="303"/>
      <c r="D49" s="202" t="str">
        <f>SUM(D43:D48)</f>
        <v>0</v>
      </c>
      <c r="E49" s="204" t="str">
        <f>SUM(E43:E48)</f>
        <v>0</v>
      </c>
      <c r="F49" s="204" t="str">
        <f>SUM(F43:F48)</f>
        <v>0</v>
      </c>
      <c r="G49" s="206" t="str">
        <f>IFERROR(+F49/E49," ")</f>
        <v>0</v>
      </c>
      <c r="H49" s="204" t="str">
        <f>SUM(H43:H48)</f>
        <v>0</v>
      </c>
      <c r="I49" s="206" t="str">
        <f>IFERROR(+H49/F49," ")</f>
        <v>0</v>
      </c>
    </row>
    <row r="50" spans="1:12">
      <c r="B50" s="300" t="s">
        <v>15</v>
      </c>
      <c r="C50" s="301"/>
      <c r="D50" s="199" t="str">
        <f>+D57+D62+D69</f>
        <v>0</v>
      </c>
      <c r="E50" s="205" t="str">
        <f>+E57+E62+E69</f>
        <v>0</v>
      </c>
      <c r="F50" s="205" t="str">
        <f>+F57+F62+F69</f>
        <v>0</v>
      </c>
      <c r="G50" s="192" t="str">
        <f>IFERROR(+F50/E50," ")</f>
        <v>0</v>
      </c>
      <c r="H50" s="205" t="str">
        <f>+H57+H62+H69</f>
        <v>0</v>
      </c>
      <c r="I50" s="192" t="str">
        <f>IFERROR(+H50/F50," ")</f>
        <v>0</v>
      </c>
    </row>
    <row r="51" spans="1:12">
      <c r="B51" s="196" t="s">
        <v>26</v>
      </c>
      <c r="C51" s="196" t="s">
        <v>13</v>
      </c>
      <c r="D51" s="35" t="str">
        <f>COUNTIFS('SP List (I-REAP)'!$D:$D,DisburseRegProv!$C51,'SP List (I-REAP)'!$P:$P,DisburseRegProv!$K$4)</f>
        <v>0</v>
      </c>
      <c r="E51" s="201" t="str">
        <f>(SUMIFS('SP List (I-REAP)'!$K:$K,'SP List (I-REAP)'!$D:$D,DisburseRegProv!$C51,'SP List (I-REAP)'!$P:$P,DisburseRegProv!$K$4)/1000000)+(SUMIFS('SP List (I-REAP)'!$M:$M,'SP List (I-REAP)'!$D:$D,DisburseRegProv!$C51,'SP List (I-REAP)'!$P:$P,DisburseRegProv!$K$4)/1000000)</f>
        <v>0</v>
      </c>
      <c r="F51" s="201" t="str">
        <f>SUMIFS('SP List (I-REAP)'!$W:$W,'SP List (I-REAP)'!$D:$D,DisburseRegProv!$C51,'SP List (I-REAP)'!$P:$P,DisburseRegProv!$K$4)/1000000</f>
        <v>0</v>
      </c>
      <c r="G51" s="197" t="str">
        <f>IFERROR(+F51/E51," ")</f>
        <v>0</v>
      </c>
      <c r="H51" s="201" t="str">
        <f>SUMIFS('SP List (I-REAP)'!$Z:$Z,'SP List (I-REAP)'!$D:$D,DisburseRegProv!$C51,'SP List (I-REAP)'!$P:$P,DisburseRegProv!$K$4)/1000000</f>
        <v>0</v>
      </c>
      <c r="I51" s="198" t="str">
        <f>IFERROR(+H51/F51," ")</f>
        <v>0</v>
      </c>
    </row>
    <row r="52" spans="1:12">
      <c r="B52" s="196" t="s">
        <v>26</v>
      </c>
      <c r="C52" s="196" t="s">
        <v>21</v>
      </c>
      <c r="D52" s="35" t="str">
        <f>COUNTIFS('SP List (I-REAP)'!$D:$D,DisburseRegProv!$C52,'SP List (I-REAP)'!$P:$P,DisburseRegProv!$K$4)</f>
        <v>0</v>
      </c>
      <c r="E52" s="201" t="str">
        <f>(SUMIFS('SP List (I-REAP)'!$K:$K,'SP List (I-REAP)'!$D:$D,DisburseRegProv!$C52,'SP List (I-REAP)'!$P:$P,DisburseRegProv!$K$4)/1000000)+(SUMIFS('SP List (I-REAP)'!$M:$M,'SP List (I-REAP)'!$D:$D,DisburseRegProv!$C52,'SP List (I-REAP)'!$P:$P,DisburseRegProv!$K$4)/1000000)</f>
        <v>0</v>
      </c>
      <c r="F52" s="201" t="str">
        <f>SUMIFS('SP List (I-REAP)'!$W:$W,'SP List (I-REAP)'!$D:$D,DisburseRegProv!$C52,'SP List (I-REAP)'!$P:$P,DisburseRegProv!$K$4)/1000000</f>
        <v>0</v>
      </c>
      <c r="G52" s="197" t="str">
        <f>IFERROR(+F52/E52," ")</f>
        <v>0</v>
      </c>
      <c r="H52" s="201" t="str">
        <f>SUMIFS('SP List (I-REAP)'!$Z:$Z,'SP List (I-REAP)'!$D:$D,DisburseRegProv!$C52,'SP List (I-REAP)'!$P:$P,DisburseRegProv!$K$4)/1000000</f>
        <v>0</v>
      </c>
      <c r="I52" s="198" t="str">
        <f>IFERROR(+H52/F52," ")</f>
        <v>0</v>
      </c>
    </row>
    <row r="53" spans="1:12">
      <c r="B53" s="196" t="s">
        <v>26</v>
      </c>
      <c r="C53" s="196" t="s">
        <v>45</v>
      </c>
      <c r="D53" s="35" t="str">
        <f>COUNTIFS('SP List (I-REAP)'!$D:$D,DisburseRegProv!$C53,'SP List (I-REAP)'!$P:$P,DisburseRegProv!$K$4)</f>
        <v>0</v>
      </c>
      <c r="E53" s="201" t="str">
        <f>(SUMIFS('SP List (I-REAP)'!$K:$K,'SP List (I-REAP)'!$D:$D,DisburseRegProv!$C53,'SP List (I-REAP)'!$P:$P,DisburseRegProv!$K$4)/1000000)+(SUMIFS('SP List (I-REAP)'!$M:$M,'SP List (I-REAP)'!$D:$D,DisburseRegProv!$C53,'SP List (I-REAP)'!$P:$P,DisburseRegProv!$K$4)/1000000)</f>
        <v>0</v>
      </c>
      <c r="F53" s="201" t="str">
        <f>SUMIFS('SP List (I-REAP)'!$W:$W,'SP List (I-REAP)'!$D:$D,DisburseRegProv!$C53,'SP List (I-REAP)'!$P:$P,DisburseRegProv!$K$4)/1000000</f>
        <v>0</v>
      </c>
      <c r="G53" s="197" t="str">
        <f>IFERROR(+F53/E53," ")</f>
        <v>0</v>
      </c>
      <c r="H53" s="201" t="str">
        <f>SUMIFS('SP List (I-REAP)'!$Z:$Z,'SP List (I-REAP)'!$D:$D,DisburseRegProv!$C53,'SP List (I-REAP)'!$P:$P,DisburseRegProv!$K$4)/1000000</f>
        <v>0</v>
      </c>
      <c r="I53" s="198" t="str">
        <f>IFERROR(+H53/F53," ")</f>
        <v>0</v>
      </c>
    </row>
    <row r="54" spans="1:12">
      <c r="B54" s="196" t="s">
        <v>26</v>
      </c>
      <c r="C54" s="196" t="s">
        <v>55</v>
      </c>
      <c r="D54" s="35" t="str">
        <f>COUNTIFS('SP List (I-REAP)'!$D:$D,DisburseRegProv!$C54,'SP List (I-REAP)'!$P:$P,DisburseRegProv!$K$4)</f>
        <v>0</v>
      </c>
      <c r="E54" s="201" t="str">
        <f>(SUMIFS('SP List (I-REAP)'!$K:$K,'SP List (I-REAP)'!$D:$D,DisburseRegProv!$C54,'SP List (I-REAP)'!$P:$P,DisburseRegProv!$K$4)/1000000)+(SUMIFS('SP List (I-REAP)'!$M:$M,'SP List (I-REAP)'!$D:$D,DisburseRegProv!$C54,'SP List (I-REAP)'!$P:$P,DisburseRegProv!$K$4)/1000000)</f>
        <v>0</v>
      </c>
      <c r="F54" s="201" t="str">
        <f>SUMIFS('SP List (I-REAP)'!$W:$W,'SP List (I-REAP)'!$D:$D,DisburseRegProv!$C54,'SP List (I-REAP)'!$P:$P,DisburseRegProv!$K$4)/1000000</f>
        <v>0</v>
      </c>
      <c r="G54" s="197" t="str">
        <f>IFERROR(+F54/E54," ")</f>
        <v>0</v>
      </c>
      <c r="H54" s="201" t="str">
        <f>SUMIFS('SP List (I-REAP)'!$Z:$Z,'SP List (I-REAP)'!$D:$D,DisburseRegProv!$C54,'SP List (I-REAP)'!$P:$P,DisburseRegProv!$K$4)/1000000</f>
        <v>0</v>
      </c>
      <c r="I54" s="198" t="str">
        <f>IFERROR(+H54/F54," ")</f>
        <v>0</v>
      </c>
    </row>
    <row r="55" spans="1:12">
      <c r="B55" s="196" t="s">
        <v>26</v>
      </c>
      <c r="C55" s="196" t="s">
        <v>59</v>
      </c>
      <c r="D55" s="35" t="str">
        <f>COUNTIFS('SP List (I-REAP)'!$D:$D,DisburseRegProv!$C55,'SP List (I-REAP)'!$P:$P,DisburseRegProv!$K$4)</f>
        <v>0</v>
      </c>
      <c r="E55" s="201" t="str">
        <f>(SUMIFS('SP List (I-REAP)'!$K:$K,'SP List (I-REAP)'!$D:$D,DisburseRegProv!$C55,'SP List (I-REAP)'!$P:$P,DisburseRegProv!$K$4)/1000000)+(SUMIFS('SP List (I-REAP)'!$M:$M,'SP List (I-REAP)'!$D:$D,DisburseRegProv!$C55,'SP List (I-REAP)'!$P:$P,DisburseRegProv!$K$4)/1000000)</f>
        <v>0</v>
      </c>
      <c r="F55" s="201" t="str">
        <f>SUMIFS('SP List (I-REAP)'!$W:$W,'SP List (I-REAP)'!$D:$D,DisburseRegProv!$C55,'SP List (I-REAP)'!$P:$P,DisburseRegProv!$K$4)/1000000</f>
        <v>0</v>
      </c>
      <c r="G55" s="197" t="str">
        <f>IFERROR(+F55/E55," ")</f>
        <v>0</v>
      </c>
      <c r="H55" s="201" t="str">
        <f>SUMIFS('SP List (I-REAP)'!$Z:$Z,'SP List (I-REAP)'!$D:$D,DisburseRegProv!$C55,'SP List (I-REAP)'!$P:$P,DisburseRegProv!$K$4)/1000000</f>
        <v>0</v>
      </c>
      <c r="I55" s="198" t="str">
        <f>IFERROR(+H55/F55," ")</f>
        <v>0</v>
      </c>
    </row>
    <row r="56" spans="1:12">
      <c r="B56" s="196" t="s">
        <v>26</v>
      </c>
      <c r="C56" s="196" t="s">
        <v>72</v>
      </c>
      <c r="D56" s="35" t="str">
        <f>COUNTIFS('SP List (I-REAP)'!$D:$D,DisburseRegProv!$C56,'SP List (I-REAP)'!$P:$P,DisburseRegProv!$K$4)</f>
        <v>0</v>
      </c>
      <c r="E56" s="201" t="str">
        <f>(SUMIFS('SP List (I-REAP)'!$K:$K,'SP List (I-REAP)'!$D:$D,DisburseRegProv!$C56,'SP List (I-REAP)'!$P:$P,DisburseRegProv!$K$4)/1000000)+(SUMIFS('SP List (I-REAP)'!$M:$M,'SP List (I-REAP)'!$D:$D,DisburseRegProv!$C56,'SP List (I-REAP)'!$P:$P,DisburseRegProv!$K$4)/1000000)</f>
        <v>0</v>
      </c>
      <c r="F56" s="201" t="str">
        <f>SUMIFS('SP List (I-REAP)'!$W:$W,'SP List (I-REAP)'!$D:$D,DisburseRegProv!$C56,'SP List (I-REAP)'!$P:$P,DisburseRegProv!$K$4)/1000000</f>
        <v>0</v>
      </c>
      <c r="G56" s="197" t="str">
        <f>IFERROR(+F56/E56," ")</f>
        <v>0</v>
      </c>
      <c r="H56" s="201" t="str">
        <f>SUMIFS('SP List (I-REAP)'!$Z:$Z,'SP List (I-REAP)'!$D:$D,DisburseRegProv!$C56,'SP List (I-REAP)'!$P:$P,DisburseRegProv!$K$4)/1000000</f>
        <v>0</v>
      </c>
      <c r="I56" s="198" t="str">
        <f>IFERROR(+H56/F56," ")</f>
        <v>0</v>
      </c>
    </row>
    <row r="57" spans="1:12">
      <c r="B57" s="302" t="s">
        <v>2033</v>
      </c>
      <c r="C57" s="303"/>
      <c r="D57" s="202" t="str">
        <f>SUM(D51:D56)</f>
        <v>0</v>
      </c>
      <c r="E57" s="204" t="str">
        <f>SUM(E51:E56)</f>
        <v>0</v>
      </c>
      <c r="F57" s="204" t="str">
        <f>SUM(F51:F56)</f>
        <v>0</v>
      </c>
      <c r="G57" s="206" t="str">
        <f>IFERROR(+F57/E57," ")</f>
        <v>0</v>
      </c>
      <c r="H57" s="204" t="str">
        <f>SUM(H51:H56)</f>
        <v>0</v>
      </c>
      <c r="I57" s="206" t="str">
        <f>IFERROR(+H57/F57," ")</f>
        <v>0</v>
      </c>
    </row>
    <row r="58" spans="1:12">
      <c r="B58" s="196" t="s">
        <v>28</v>
      </c>
      <c r="C58" s="196" t="s">
        <v>35</v>
      </c>
      <c r="D58" s="35" t="str">
        <f>COUNTIFS('SP List (I-REAP)'!$D:$D,DisburseRegProv!$C58,'SP List (I-REAP)'!$P:$P,DisburseRegProv!$K$4)</f>
        <v>0</v>
      </c>
      <c r="E58" s="201" t="str">
        <f>(SUMIFS('SP List (I-REAP)'!$K:$K,'SP List (I-REAP)'!$D:$D,DisburseRegProv!$C58,'SP List (I-REAP)'!$P:$P,DisburseRegProv!$K$4)/1000000)+(SUMIFS('SP List (I-REAP)'!$M:$M,'SP List (I-REAP)'!$D:$D,DisburseRegProv!$C58,'SP List (I-REAP)'!$P:$P,DisburseRegProv!$K$4)/1000000)</f>
        <v>0</v>
      </c>
      <c r="F58" s="201" t="str">
        <f>SUMIFS('SP List (I-REAP)'!$W:$W,'SP List (I-REAP)'!$D:$D,DisburseRegProv!$C58,'SP List (I-REAP)'!$P:$P,DisburseRegProv!$K$4)/1000000</f>
        <v>0</v>
      </c>
      <c r="G58" s="197" t="str">
        <f>IFERROR(+F58/E58," ")</f>
        <v>0</v>
      </c>
      <c r="H58" s="201" t="str">
        <f>SUMIFS('SP List (I-REAP)'!$Z:$Z,'SP List (I-REAP)'!$D:$D,DisburseRegProv!$C58,'SP List (I-REAP)'!$P:$P,DisburseRegProv!$K$4)/1000000</f>
        <v>0</v>
      </c>
      <c r="I58" s="198" t="str">
        <f>IFERROR(+H58/F58," ")</f>
        <v>0</v>
      </c>
    </row>
    <row r="59" spans="1:12">
      <c r="B59" s="196" t="s">
        <v>28</v>
      </c>
      <c r="C59" s="196" t="s">
        <v>48</v>
      </c>
      <c r="D59" s="35" t="str">
        <f>COUNTIFS('SP List (I-REAP)'!$D:$D,DisburseRegProv!$C59,'SP List (I-REAP)'!$P:$P,DisburseRegProv!$K$4)</f>
        <v>0</v>
      </c>
      <c r="E59" s="201" t="str">
        <f>(SUMIFS('SP List (I-REAP)'!$K:$K,'SP List (I-REAP)'!$D:$D,DisburseRegProv!$C59,'SP List (I-REAP)'!$P:$P,DisburseRegProv!$K$4)/1000000)+(SUMIFS('SP List (I-REAP)'!$M:$M,'SP List (I-REAP)'!$D:$D,DisburseRegProv!$C59,'SP List (I-REAP)'!$P:$P,DisburseRegProv!$K$4)/1000000)</f>
        <v>0</v>
      </c>
      <c r="F59" s="201" t="str">
        <f>SUMIFS('SP List (I-REAP)'!$W:$W,'SP List (I-REAP)'!$D:$D,DisburseRegProv!$C59,'SP List (I-REAP)'!$P:$P,DisburseRegProv!$K$4)/1000000</f>
        <v>0</v>
      </c>
      <c r="G59" s="197" t="str">
        <f>IFERROR(+F59/E59," ")</f>
        <v>0</v>
      </c>
      <c r="H59" s="201" t="str">
        <f>SUMIFS('SP List (I-REAP)'!$Z:$Z,'SP List (I-REAP)'!$D:$D,DisburseRegProv!$C59,'SP List (I-REAP)'!$P:$P,DisburseRegProv!$K$4)/1000000</f>
        <v>0</v>
      </c>
      <c r="I59" s="198" t="str">
        <f>IFERROR(+H59/F59," ")</f>
        <v>0</v>
      </c>
    </row>
    <row r="60" spans="1:12">
      <c r="B60" s="196" t="s">
        <v>28</v>
      </c>
      <c r="C60" s="1" t="s">
        <v>73</v>
      </c>
      <c r="D60" s="35" t="str">
        <f>COUNTIFS('SP List (I-REAP)'!$D:$D,DisburseRegProv!$C60,'SP List (I-REAP)'!$P:$P,DisburseRegProv!$K$4)</f>
        <v>0</v>
      </c>
      <c r="E60" s="201" t="str">
        <f>(SUMIFS('SP List (I-REAP)'!$K:$K,'SP List (I-REAP)'!$D:$D,DisburseRegProv!$C60,'SP List (I-REAP)'!$P:$P,DisburseRegProv!$K$4)/1000000)+(SUMIFS('SP List (I-REAP)'!$M:$M,'SP List (I-REAP)'!$D:$D,DisburseRegProv!$C60,'SP List (I-REAP)'!$P:$P,DisburseRegProv!$K$4)/1000000)</f>
        <v>0</v>
      </c>
      <c r="F60" s="201" t="str">
        <f>SUMIFS('SP List (I-REAP)'!$W:$W,'SP List (I-REAP)'!$D:$D,DisburseRegProv!$C60,'SP List (I-REAP)'!$P:$P,DisburseRegProv!$K$4)/1000000</f>
        <v>0</v>
      </c>
      <c r="G60" s="197" t="str">
        <f>IFERROR(+F60/E60," ")</f>
        <v>0</v>
      </c>
      <c r="H60" s="201" t="str">
        <f>SUMIFS('SP List (I-REAP)'!$Z:$Z,'SP List (I-REAP)'!$D:$D,DisburseRegProv!$C60,'SP List (I-REAP)'!$P:$P,DisburseRegProv!$K$4)/1000000</f>
        <v>0</v>
      </c>
      <c r="I60" s="198" t="str">
        <f>IFERROR(+H60/F60," ")</f>
        <v>0</v>
      </c>
    </row>
    <row r="61" spans="1:12">
      <c r="B61" s="196" t="s">
        <v>28</v>
      </c>
      <c r="C61" s="196" t="s">
        <v>88</v>
      </c>
      <c r="D61" s="35" t="str">
        <f>COUNTIFS('SP List (I-REAP)'!$D:$D,DisburseRegProv!$C61,'SP List (I-REAP)'!$P:$P,DisburseRegProv!$K$4)</f>
        <v>0</v>
      </c>
      <c r="E61" s="201" t="str">
        <f>(SUMIFS('SP List (I-REAP)'!$K:$K,'SP List (I-REAP)'!$D:$D,DisburseRegProv!$C61,'SP List (I-REAP)'!$P:$P,DisburseRegProv!$K$4)/1000000)+(SUMIFS('SP List (I-REAP)'!$M:$M,'SP List (I-REAP)'!$D:$D,DisburseRegProv!$C61,'SP List (I-REAP)'!$P:$P,DisburseRegProv!$K$4)/1000000)</f>
        <v>0</v>
      </c>
      <c r="F61" s="201" t="str">
        <f>SUMIFS('SP List (I-REAP)'!$W:$W,'SP List (I-REAP)'!$D:$D,DisburseRegProv!$C61,'SP List (I-REAP)'!$P:$P,DisburseRegProv!$K$4)/1000000</f>
        <v>0</v>
      </c>
      <c r="G61" s="197" t="str">
        <f>IFERROR(+F61/E61," ")</f>
        <v>0</v>
      </c>
      <c r="H61" s="201" t="str">
        <f>SUMIFS('SP List (I-REAP)'!$Z:$Z,'SP List (I-REAP)'!$D:$D,DisburseRegProv!$C61,'SP List (I-REAP)'!$P:$P,DisburseRegProv!$K$4)/1000000</f>
        <v>0</v>
      </c>
      <c r="I61" s="198" t="str">
        <f>IFERROR(+H61/F61," ")</f>
        <v>0</v>
      </c>
    </row>
    <row r="62" spans="1:12">
      <c r="B62" s="302" t="s">
        <v>2033</v>
      </c>
      <c r="C62" s="303"/>
      <c r="D62" s="202" t="str">
        <f>SUM(D58:D61)</f>
        <v>0</v>
      </c>
      <c r="E62" s="204" t="str">
        <f>SUM(E58:E61)</f>
        <v>0</v>
      </c>
      <c r="F62" s="204" t="str">
        <f>SUM(F58:F61)</f>
        <v>0</v>
      </c>
      <c r="G62" s="206" t="str">
        <f>IFERROR(+F62/E62," ")</f>
        <v>0</v>
      </c>
      <c r="H62" s="204" t="str">
        <f>SUM(H58:H61)</f>
        <v>0</v>
      </c>
      <c r="I62" s="206" t="str">
        <f>IFERROR(+H62/F62," ")</f>
        <v>0</v>
      </c>
    </row>
    <row r="63" spans="1:12">
      <c r="B63" s="196" t="s">
        <v>30</v>
      </c>
      <c r="C63" s="196" t="s">
        <v>33</v>
      </c>
      <c r="D63" s="35" t="str">
        <f>COUNTIFS('SP List (I-REAP)'!$D:$D,DisburseRegProv!$C63,'SP List (I-REAP)'!$P:$P,DisburseRegProv!$K$4)</f>
        <v>0</v>
      </c>
      <c r="E63" s="201" t="str">
        <f>(SUMIFS('SP List (I-REAP)'!$K:$K,'SP List (I-REAP)'!$D:$D,DisburseRegProv!$C63,'SP List (I-REAP)'!$P:$P,DisburseRegProv!$K$4)/1000000)+(SUMIFS('SP List (I-REAP)'!$M:$M,'SP List (I-REAP)'!$D:$D,DisburseRegProv!$C63,'SP List (I-REAP)'!$P:$P,DisburseRegProv!$K$4)/1000000)</f>
        <v>0</v>
      </c>
      <c r="F63" s="201" t="str">
        <f>SUMIFS('SP List (I-REAP)'!$W:$W,'SP List (I-REAP)'!$D:$D,DisburseRegProv!$C63,'SP List (I-REAP)'!$P:$P,DisburseRegProv!$K$4)/1000000</f>
        <v>0</v>
      </c>
      <c r="G63" s="197" t="str">
        <f>IFERROR(+F63/E63," ")</f>
        <v>0</v>
      </c>
      <c r="H63" s="201" t="str">
        <f>SUMIFS('SP List (I-REAP)'!$Z:$Z,'SP List (I-REAP)'!$D:$D,DisburseRegProv!$C63,'SP List (I-REAP)'!$P:$P,DisburseRegProv!$K$4)/1000000</f>
        <v>0</v>
      </c>
      <c r="I63" s="198" t="str">
        <f>IFERROR(+H63/F63," ")</f>
        <v>0</v>
      </c>
    </row>
    <row r="64" spans="1:12">
      <c r="B64" s="196" t="s">
        <v>30</v>
      </c>
      <c r="C64" s="196" t="s">
        <v>54</v>
      </c>
      <c r="D64" s="35" t="str">
        <f>COUNTIFS('SP List (I-REAP)'!$D:$D,DisburseRegProv!$C64,'SP List (I-REAP)'!$P:$P,DisburseRegProv!$K$4)</f>
        <v>0</v>
      </c>
      <c r="E64" s="201" t="str">
        <f>(SUMIFS('SP List (I-REAP)'!$K:$K,'SP List (I-REAP)'!$D:$D,DisburseRegProv!$C64,'SP List (I-REAP)'!$P:$P,DisburseRegProv!$K$4)/1000000)+(SUMIFS('SP List (I-REAP)'!$M:$M,'SP List (I-REAP)'!$D:$D,DisburseRegProv!$C64,'SP List (I-REAP)'!$P:$P,DisburseRegProv!$K$4)/1000000)</f>
        <v>0</v>
      </c>
      <c r="F64" s="201" t="str">
        <f>SUMIFS('SP List (I-REAP)'!$W:$W,'SP List (I-REAP)'!$D:$D,DisburseRegProv!$C64,'SP List (I-REAP)'!$P:$P,DisburseRegProv!$K$4)/1000000</f>
        <v>0</v>
      </c>
      <c r="G64" s="197" t="str">
        <f>IFERROR(+F64/E64," ")</f>
        <v>0</v>
      </c>
      <c r="H64" s="201" t="str">
        <f>SUMIFS('SP List (I-REAP)'!$Z:$Z,'SP List (I-REAP)'!$D:$D,DisburseRegProv!$C64,'SP List (I-REAP)'!$P:$P,DisburseRegProv!$K$4)/1000000</f>
        <v>0</v>
      </c>
      <c r="I64" s="198" t="str">
        <f>IFERROR(+H64/F64," ")</f>
        <v>0</v>
      </c>
    </row>
    <row r="65" spans="1:12">
      <c r="B65" s="196" t="s">
        <v>30</v>
      </c>
      <c r="C65" s="196" t="s">
        <v>65</v>
      </c>
      <c r="D65" s="35" t="str">
        <f>COUNTIFS('SP List (I-REAP)'!$D:$D,DisburseRegProv!$C65,'SP List (I-REAP)'!$P:$P,DisburseRegProv!$K$4)</f>
        <v>0</v>
      </c>
      <c r="E65" s="201" t="str">
        <f>(SUMIFS('SP List (I-REAP)'!$K:$K,'SP List (I-REAP)'!$D:$D,DisburseRegProv!$C65,'SP List (I-REAP)'!$P:$P,DisburseRegProv!$K$4)/1000000)+(SUMIFS('SP List (I-REAP)'!$M:$M,'SP List (I-REAP)'!$D:$D,DisburseRegProv!$C65,'SP List (I-REAP)'!$P:$P,DisburseRegProv!$K$4)/1000000)</f>
        <v>0</v>
      </c>
      <c r="F65" s="201" t="str">
        <f>SUMIFS('SP List (I-REAP)'!$W:$W,'SP List (I-REAP)'!$D:$D,DisburseRegProv!$C65,'SP List (I-REAP)'!$P:$P,DisburseRegProv!$K$4)/1000000</f>
        <v>0</v>
      </c>
      <c r="G65" s="197" t="str">
        <f>IFERROR(+F65/E65," ")</f>
        <v>0</v>
      </c>
      <c r="H65" s="201" t="str">
        <f>SUMIFS('SP List (I-REAP)'!$Z:$Z,'SP List (I-REAP)'!$D:$D,DisburseRegProv!$C65,'SP List (I-REAP)'!$P:$P,DisburseRegProv!$K$4)/1000000</f>
        <v>0</v>
      </c>
      <c r="I65" s="198" t="str">
        <f>IFERROR(+H65/F65," ")</f>
        <v>0</v>
      </c>
    </row>
    <row r="66" spans="1:12">
      <c r="B66" s="196" t="s">
        <v>30</v>
      </c>
      <c r="C66" s="196" t="s">
        <v>75</v>
      </c>
      <c r="D66" s="35" t="str">
        <f>COUNTIFS('SP List (I-REAP)'!$D:$D,DisburseRegProv!$C66,'SP List (I-REAP)'!$P:$P,DisburseRegProv!$K$4)</f>
        <v>0</v>
      </c>
      <c r="E66" s="201" t="str">
        <f>(SUMIFS('SP List (I-REAP)'!$K:$K,'SP List (I-REAP)'!$D:$D,DisburseRegProv!$C66,'SP List (I-REAP)'!$P:$P,DisburseRegProv!$K$4)/1000000)+(SUMIFS('SP List (I-REAP)'!$M:$M,'SP List (I-REAP)'!$D:$D,DisburseRegProv!$C66,'SP List (I-REAP)'!$P:$P,DisburseRegProv!$K$4)/1000000)</f>
        <v>0</v>
      </c>
      <c r="F66" s="201" t="str">
        <f>SUMIFS('SP List (I-REAP)'!$W:$W,'SP List (I-REAP)'!$D:$D,DisburseRegProv!$C66,'SP List (I-REAP)'!$P:$P,DisburseRegProv!$K$4)/1000000</f>
        <v>0</v>
      </c>
      <c r="G66" s="197" t="str">
        <f>IFERROR(+F66/E66," ")</f>
        <v>0</v>
      </c>
      <c r="H66" s="201" t="str">
        <f>SUMIFS('SP List (I-REAP)'!$Z:$Z,'SP List (I-REAP)'!$D:$D,DisburseRegProv!$C66,'SP List (I-REAP)'!$P:$P,DisburseRegProv!$K$4)/1000000</f>
        <v>0</v>
      </c>
      <c r="I66" s="198" t="str">
        <f>IFERROR(+H66/F66," ")</f>
        <v>0</v>
      </c>
    </row>
    <row r="67" spans="1:12">
      <c r="B67" s="196" t="s">
        <v>30</v>
      </c>
      <c r="C67" s="196" t="s">
        <v>86</v>
      </c>
      <c r="D67" s="35" t="str">
        <f>COUNTIFS('SP List (I-REAP)'!$D:$D,DisburseRegProv!$C67,'SP List (I-REAP)'!$P:$P,DisburseRegProv!$K$4)</f>
        <v>0</v>
      </c>
      <c r="E67" s="201" t="str">
        <f>(SUMIFS('SP List (I-REAP)'!$K:$K,'SP List (I-REAP)'!$D:$D,DisburseRegProv!$C67,'SP List (I-REAP)'!$P:$P,DisburseRegProv!$K$4)/1000000)+(SUMIFS('SP List (I-REAP)'!$M:$M,'SP List (I-REAP)'!$D:$D,DisburseRegProv!$C67,'SP List (I-REAP)'!$P:$P,DisburseRegProv!$K$4)/1000000)</f>
        <v>0</v>
      </c>
      <c r="F67" s="201" t="str">
        <f>SUMIFS('SP List (I-REAP)'!$W:$W,'SP List (I-REAP)'!$D:$D,DisburseRegProv!$C67,'SP List (I-REAP)'!$P:$P,DisburseRegProv!$K$4)/1000000</f>
        <v>0</v>
      </c>
      <c r="G67" s="197" t="str">
        <f>IFERROR(+F67/E67," ")</f>
        <v>0</v>
      </c>
      <c r="H67" s="201" t="str">
        <f>SUMIFS('SP List (I-REAP)'!$Z:$Z,'SP List (I-REAP)'!$D:$D,DisburseRegProv!$C67,'SP List (I-REAP)'!$P:$P,DisburseRegProv!$K$4)/1000000</f>
        <v>0</v>
      </c>
      <c r="I67" s="198" t="str">
        <f>IFERROR(+H67/F67," ")</f>
        <v>0</v>
      </c>
    </row>
    <row r="68" spans="1:12">
      <c r="B68" s="196" t="s">
        <v>30</v>
      </c>
      <c r="C68" s="196" t="s">
        <v>91</v>
      </c>
      <c r="D68" s="35" t="str">
        <f>COUNTIFS('SP List (I-REAP)'!$D:$D,DisburseRegProv!$C68,'SP List (I-REAP)'!$P:$P,DisburseRegProv!$K$4)</f>
        <v>0</v>
      </c>
      <c r="E68" s="201" t="str">
        <f>(SUMIFS('SP List (I-REAP)'!$K:$K,'SP List (I-REAP)'!$D:$D,DisburseRegProv!$C68,'SP List (I-REAP)'!$P:$P,DisburseRegProv!$K$4)/1000000)+(SUMIFS('SP List (I-REAP)'!$M:$M,'SP List (I-REAP)'!$D:$D,DisburseRegProv!$C68,'SP List (I-REAP)'!$P:$P,DisburseRegProv!$K$4)/1000000)</f>
        <v>0</v>
      </c>
      <c r="F68" s="201" t="str">
        <f>SUMIFS('SP List (I-REAP)'!$W:$W,'SP List (I-REAP)'!$D:$D,DisburseRegProv!$C68,'SP List (I-REAP)'!$P:$P,DisburseRegProv!$K$4)/1000000</f>
        <v>0</v>
      </c>
      <c r="G68" s="197" t="str">
        <f>IFERROR(+F68/E68," ")</f>
        <v>0</v>
      </c>
      <c r="H68" s="201" t="str">
        <f>SUMIFS('SP List (I-REAP)'!$Z:$Z,'SP List (I-REAP)'!$D:$D,DisburseRegProv!$C68,'SP List (I-REAP)'!$P:$P,DisburseRegProv!$K$4)/1000000</f>
        <v>0</v>
      </c>
      <c r="I68" s="198" t="str">
        <f>IFERROR(+H68/F68," ")</f>
        <v>0</v>
      </c>
    </row>
    <row r="69" spans="1:12">
      <c r="B69" s="302" t="s">
        <v>2033</v>
      </c>
      <c r="C69" s="303"/>
      <c r="D69" s="202" t="str">
        <f>SUM(D63:D68)</f>
        <v>0</v>
      </c>
      <c r="E69" s="204" t="str">
        <f>SUM(E63:E68)</f>
        <v>0</v>
      </c>
      <c r="F69" s="204" t="str">
        <f>SUM(F63:F68)</f>
        <v>0</v>
      </c>
      <c r="G69" s="206" t="str">
        <f>IFERROR(+F69/E69," ")</f>
        <v>0</v>
      </c>
      <c r="H69" s="204" t="str">
        <f>SUM(H63:H68)</f>
        <v>0</v>
      </c>
      <c r="I69" s="206" t="str">
        <f>IFERROR(+H69/F69," ")</f>
        <v>0</v>
      </c>
    </row>
    <row r="70" spans="1:12">
      <c r="B70" s="300" t="s">
        <v>19</v>
      </c>
      <c r="C70" s="301"/>
      <c r="D70" s="199" t="str">
        <f>+D73+D78+D83+D88+D94+D97</f>
        <v>0</v>
      </c>
      <c r="E70" s="205" t="str">
        <f>+E73+E78+E83+E88+E94+E97</f>
        <v>0</v>
      </c>
      <c r="F70" s="205" t="str">
        <f>+F73+F78+F83+F88+F94+F97</f>
        <v>0</v>
      </c>
      <c r="G70" s="192" t="str">
        <f>IFERROR(+F70/E70," ")</f>
        <v>0</v>
      </c>
      <c r="H70" s="205" t="str">
        <f>+H73+H78+H83+H88+H94+H97</f>
        <v>0</v>
      </c>
      <c r="I70" s="192" t="str">
        <f>IFERROR(+H70/F70," ")</f>
        <v>0</v>
      </c>
    </row>
    <row r="71" spans="1:12">
      <c r="B71" s="196" t="s">
        <v>32</v>
      </c>
      <c r="C71" s="196" t="s">
        <v>98</v>
      </c>
      <c r="D71" s="35" t="str">
        <f>COUNTIFS('SP List (I-REAP)'!$D:$D,DisburseRegProv!$C71,'SP List (I-REAP)'!$P:$P,DisburseRegProv!$K$4)</f>
        <v>0</v>
      </c>
      <c r="E71" s="201" t="str">
        <f>(SUMIFS('SP List (I-REAP)'!$K:$K,'SP List (I-REAP)'!$D:$D,DisburseRegProv!$C71,'SP List (I-REAP)'!$P:$P,DisburseRegProv!$K$4)/1000000)+(SUMIFS('SP List (I-REAP)'!$M:$M,'SP List (I-REAP)'!$D:$D,DisburseRegProv!$C71,'SP List (I-REAP)'!$P:$P,DisburseRegProv!$K$4)/1000000)</f>
        <v>0</v>
      </c>
      <c r="F71" s="201" t="str">
        <f>SUMIFS('SP List (I-REAP)'!$W:$W,'SP List (I-REAP)'!$D:$D,DisburseRegProv!$C71,'SP List (I-REAP)'!$P:$P,DisburseRegProv!$K$4)/1000000</f>
        <v>0</v>
      </c>
      <c r="G71" s="197" t="str">
        <f>IFERROR(+F71/E71," ")</f>
        <v>0</v>
      </c>
      <c r="H71" s="201" t="str">
        <f>SUMIFS('SP List (I-REAP)'!$Z:$Z,'SP List (I-REAP)'!$D:$D,DisburseRegProv!$C71,'SP List (I-REAP)'!$P:$P,DisburseRegProv!$K$4)/1000000</f>
        <v>0</v>
      </c>
      <c r="I71" s="198" t="str">
        <f>IFERROR(+H71/F71," ")</f>
        <v>0</v>
      </c>
    </row>
    <row r="72" spans="1:12">
      <c r="B72" s="196" t="s">
        <v>32</v>
      </c>
      <c r="C72" s="196" t="s">
        <v>99</v>
      </c>
      <c r="D72" s="35" t="str">
        <f>COUNTIFS('SP List (I-REAP)'!$D:$D,DisburseRegProv!$C72,'SP List (I-REAP)'!$P:$P,DisburseRegProv!$K$4)</f>
        <v>0</v>
      </c>
      <c r="E72" s="201" t="str">
        <f>(SUMIFS('SP List (I-REAP)'!$K:$K,'SP List (I-REAP)'!$D:$D,DisburseRegProv!$C72,'SP List (I-REAP)'!$P:$P,DisburseRegProv!$K$4)/1000000)+(SUMIFS('SP List (I-REAP)'!$M:$M,'SP List (I-REAP)'!$D:$D,DisburseRegProv!$C72,'SP List (I-REAP)'!$P:$P,DisburseRegProv!$K$4)/1000000)</f>
        <v>0</v>
      </c>
      <c r="F72" s="201" t="str">
        <f>SUMIFS('SP List (I-REAP)'!$W:$W,'SP List (I-REAP)'!$D:$D,DisburseRegProv!$C72,'SP List (I-REAP)'!$P:$P,DisburseRegProv!$K$4)/1000000</f>
        <v>0</v>
      </c>
      <c r="G72" s="197" t="str">
        <f>IFERROR(+F72/E72," ")</f>
        <v>0</v>
      </c>
      <c r="H72" s="201" t="str">
        <f>SUMIFS('SP List (I-REAP)'!$Z:$Z,'SP List (I-REAP)'!$D:$D,DisburseRegProv!$C72,'SP List (I-REAP)'!$P:$P,DisburseRegProv!$K$4)/1000000</f>
        <v>0</v>
      </c>
      <c r="I72" s="198" t="str">
        <f>IFERROR(+H72/F72," ")</f>
        <v>0</v>
      </c>
    </row>
    <row r="73" spans="1:12">
      <c r="B73" s="302" t="s">
        <v>2033</v>
      </c>
      <c r="C73" s="303"/>
      <c r="D73" s="202" t="str">
        <f>SUM(D71:D72)</f>
        <v>0</v>
      </c>
      <c r="E73" s="204" t="str">
        <f>SUM(E71:E72)</f>
        <v>0</v>
      </c>
      <c r="F73" s="204" t="str">
        <f>SUM(F71:F72)</f>
        <v>0</v>
      </c>
      <c r="G73" s="206" t="str">
        <f>IFERROR(+F73/E73," ")</f>
        <v>0</v>
      </c>
      <c r="H73" s="204" t="str">
        <f>SUM(H71:H72)</f>
        <v>0</v>
      </c>
      <c r="I73" s="206" t="str">
        <f>IFERROR(+H73/F73," ")</f>
        <v>0</v>
      </c>
    </row>
    <row r="74" spans="1:12">
      <c r="B74" s="196" t="s">
        <v>34</v>
      </c>
      <c r="C74" s="196" t="s">
        <v>37</v>
      </c>
      <c r="D74" s="35" t="str">
        <f>COUNTIFS('SP List (I-REAP)'!$D:$D,DisburseRegProv!$C74,'SP List (I-REAP)'!$P:$P,DisburseRegProv!$K$4)</f>
        <v>0</v>
      </c>
      <c r="E74" s="201" t="str">
        <f>(SUMIFS('SP List (I-REAP)'!$K:$K,'SP List (I-REAP)'!$D:$D,DisburseRegProv!$C74,'SP List (I-REAP)'!$P:$P,DisburseRegProv!$K$4)/1000000)+(SUMIFS('SP List (I-REAP)'!$M:$M,'SP List (I-REAP)'!$D:$D,DisburseRegProv!$C74,'SP List (I-REAP)'!$P:$P,DisburseRegProv!$K$4)/1000000)</f>
        <v>0</v>
      </c>
      <c r="F74" s="201" t="str">
        <f>SUMIFS('SP List (I-REAP)'!$W:$W,'SP List (I-REAP)'!$D:$D,DisburseRegProv!$C74,'SP List (I-REAP)'!$P:$P,DisburseRegProv!$K$4)/1000000</f>
        <v>0</v>
      </c>
      <c r="G74" s="197" t="str">
        <f>IFERROR(+F74/E74," ")</f>
        <v>0</v>
      </c>
      <c r="H74" s="201" t="str">
        <f>SUMIFS('SP List (I-REAP)'!$Z:$Z,'SP List (I-REAP)'!$D:$D,DisburseRegProv!$C74,'SP List (I-REAP)'!$P:$P,DisburseRegProv!$K$4)/1000000</f>
        <v>0</v>
      </c>
      <c r="I74" s="198" t="str">
        <f>IFERROR(+H74/F74," ")</f>
        <v>0</v>
      </c>
    </row>
    <row r="75" spans="1:12">
      <c r="B75" s="196" t="s">
        <v>34</v>
      </c>
      <c r="C75" s="196" t="s">
        <v>64</v>
      </c>
      <c r="D75" s="35" t="str">
        <f>COUNTIFS('SP List (I-REAP)'!$D:$D,DisburseRegProv!$C75,'SP List (I-REAP)'!$P:$P,DisburseRegProv!$K$4)</f>
        <v>0</v>
      </c>
      <c r="E75" s="201" t="str">
        <f>(SUMIFS('SP List (I-REAP)'!$K:$K,'SP List (I-REAP)'!$D:$D,DisburseRegProv!$C75,'SP List (I-REAP)'!$P:$P,DisburseRegProv!$K$4)/1000000)+(SUMIFS('SP List (I-REAP)'!$M:$M,'SP List (I-REAP)'!$D:$D,DisburseRegProv!$C75,'SP List (I-REAP)'!$P:$P,DisburseRegProv!$K$4)/1000000)</f>
        <v>0</v>
      </c>
      <c r="F75" s="201" t="str">
        <f>SUMIFS('SP List (I-REAP)'!$W:$W,'SP List (I-REAP)'!$D:$D,DisburseRegProv!$C75,'SP List (I-REAP)'!$P:$P,DisburseRegProv!$K$4)/1000000</f>
        <v>0</v>
      </c>
      <c r="G75" s="197" t="str">
        <f>IFERROR(+F75/E75," ")</f>
        <v>0</v>
      </c>
      <c r="H75" s="201" t="str">
        <f>SUMIFS('SP List (I-REAP)'!$Z:$Z,'SP List (I-REAP)'!$D:$D,DisburseRegProv!$C75,'SP List (I-REAP)'!$P:$P,DisburseRegProv!$K$4)/1000000</f>
        <v>0</v>
      </c>
      <c r="I75" s="198" t="str">
        <f>IFERROR(+H75/F75," ")</f>
        <v>0</v>
      </c>
    </row>
    <row r="76" spans="1:12">
      <c r="B76" s="196" t="s">
        <v>34</v>
      </c>
      <c r="C76" s="196" t="s">
        <v>69</v>
      </c>
      <c r="D76" s="35" t="str">
        <f>COUNTIFS('SP List (I-REAP)'!$D:$D,DisburseRegProv!$C76,'SP List (I-REAP)'!$P:$P,DisburseRegProv!$K$4)</f>
        <v>0</v>
      </c>
      <c r="E76" s="201" t="str">
        <f>(SUMIFS('SP List (I-REAP)'!$K:$K,'SP List (I-REAP)'!$D:$D,DisburseRegProv!$C76,'SP List (I-REAP)'!$P:$P,DisburseRegProv!$K$4)/1000000)+(SUMIFS('SP List (I-REAP)'!$M:$M,'SP List (I-REAP)'!$D:$D,DisburseRegProv!$C76,'SP List (I-REAP)'!$P:$P,DisburseRegProv!$K$4)/1000000)</f>
        <v>0</v>
      </c>
      <c r="F76" s="201" t="str">
        <f>SUMIFS('SP List (I-REAP)'!$W:$W,'SP List (I-REAP)'!$D:$D,DisburseRegProv!$C76,'SP List (I-REAP)'!$P:$P,DisburseRegProv!$K$4)/1000000</f>
        <v>0</v>
      </c>
      <c r="G76" s="197" t="str">
        <f>IFERROR(+F76/E76," ")</f>
        <v>0</v>
      </c>
      <c r="H76" s="201" t="str">
        <f>SUMIFS('SP List (I-REAP)'!$Z:$Z,'SP List (I-REAP)'!$D:$D,DisburseRegProv!$C76,'SP List (I-REAP)'!$P:$P,DisburseRegProv!$K$4)/1000000</f>
        <v>0</v>
      </c>
      <c r="I76" s="198" t="str">
        <f>IFERROR(+H76/F76," ")</f>
        <v>0</v>
      </c>
    </row>
    <row r="77" spans="1:12">
      <c r="B77" s="196" t="s">
        <v>34</v>
      </c>
      <c r="C77" s="196" t="s">
        <v>70</v>
      </c>
      <c r="D77" s="35" t="str">
        <f>COUNTIFS('SP List (I-REAP)'!$D:$D,DisburseRegProv!$C77,'SP List (I-REAP)'!$P:$P,DisburseRegProv!$K$4)</f>
        <v>0</v>
      </c>
      <c r="E77" s="201" t="str">
        <f>(SUMIFS('SP List (I-REAP)'!$K:$K,'SP List (I-REAP)'!$D:$D,DisburseRegProv!$C77,'SP List (I-REAP)'!$P:$P,DisburseRegProv!$K$4)/1000000)+(SUMIFS('SP List (I-REAP)'!$M:$M,'SP List (I-REAP)'!$D:$D,DisburseRegProv!$C77,'SP List (I-REAP)'!$P:$P,DisburseRegProv!$K$4)/1000000)</f>
        <v>0</v>
      </c>
      <c r="F77" s="201" t="str">
        <f>SUMIFS('SP List (I-REAP)'!$W:$W,'SP List (I-REAP)'!$D:$D,DisburseRegProv!$C77,'SP List (I-REAP)'!$P:$P,DisburseRegProv!$K$4)/1000000</f>
        <v>0</v>
      </c>
      <c r="G77" s="197" t="str">
        <f>IFERROR(+F77/E77," ")</f>
        <v>0</v>
      </c>
      <c r="H77" s="201" t="str">
        <f>SUMIFS('SP List (I-REAP)'!$Z:$Z,'SP List (I-REAP)'!$D:$D,DisburseRegProv!$C77,'SP List (I-REAP)'!$P:$P,DisburseRegProv!$K$4)/1000000</f>
        <v>0</v>
      </c>
      <c r="I77" s="198" t="str">
        <f>IFERROR(+H77/F77," ")</f>
        <v>0</v>
      </c>
    </row>
    <row r="78" spans="1:12">
      <c r="B78" s="302" t="s">
        <v>2033</v>
      </c>
      <c r="C78" s="303"/>
      <c r="D78" s="202" t="str">
        <f>SUM(D74:D77)</f>
        <v>0</v>
      </c>
      <c r="E78" s="204" t="str">
        <f>SUM(E74:E77)</f>
        <v>0</v>
      </c>
      <c r="F78" s="204" t="str">
        <f>SUM(F74:F77)</f>
        <v>0</v>
      </c>
      <c r="G78" s="206" t="str">
        <f>IFERROR(+F78/E78," ")</f>
        <v>0</v>
      </c>
      <c r="H78" s="204" t="str">
        <f>SUM(H74:H77)</f>
        <v>0</v>
      </c>
      <c r="I78" s="206" t="str">
        <f>IFERROR(+H78/F78," ")</f>
        <v>0</v>
      </c>
    </row>
    <row r="79" spans="1:12">
      <c r="B79" s="196" t="s">
        <v>36</v>
      </c>
      <c r="C79" s="196" t="s">
        <v>49</v>
      </c>
      <c r="D79" s="35" t="str">
        <f>COUNTIFS('SP List (I-REAP)'!$D:$D,DisburseRegProv!$C79,'SP List (I-REAP)'!$P:$P,DisburseRegProv!$K$4)</f>
        <v>0</v>
      </c>
      <c r="E79" s="201" t="str">
        <f>(SUMIFS('SP List (I-REAP)'!$K:$K,'SP List (I-REAP)'!$D:$D,DisburseRegProv!$C79,'SP List (I-REAP)'!$P:$P,DisburseRegProv!$K$4)/1000000)+(SUMIFS('SP List (I-REAP)'!$M:$M,'SP List (I-REAP)'!$D:$D,DisburseRegProv!$C79,'SP List (I-REAP)'!$P:$P,DisburseRegProv!$K$4)/1000000)</f>
        <v>0</v>
      </c>
      <c r="F79" s="201" t="str">
        <f>SUMIFS('SP List (I-REAP)'!$W:$W,'SP List (I-REAP)'!$D:$D,DisburseRegProv!$C79,'SP List (I-REAP)'!$P:$P,DisburseRegProv!$K$4)/1000000</f>
        <v>0</v>
      </c>
      <c r="G79" s="197" t="str">
        <f>IFERROR(+F79/E79," ")</f>
        <v>0</v>
      </c>
      <c r="H79" s="201" t="str">
        <f>SUMIFS('SP List (I-REAP)'!$Z:$Z,'SP List (I-REAP)'!$D:$D,DisburseRegProv!$C79,'SP List (I-REAP)'!$P:$P,DisburseRegProv!$K$4)/1000000</f>
        <v>0</v>
      </c>
      <c r="I79" s="198" t="str">
        <f>IFERROR(+H79/F79," ")</f>
        <v>0</v>
      </c>
    </row>
    <row r="80" spans="1:12" customHeight="1" ht="15">
      <c r="B80" s="196" t="s">
        <v>36</v>
      </c>
      <c r="C80" s="196" t="s">
        <v>50</v>
      </c>
      <c r="D80" s="35" t="str">
        <f>COUNTIFS('SP List (I-REAP)'!$D:$D,DisburseRegProv!$C80,'SP List (I-REAP)'!$P:$P,DisburseRegProv!$K$4)</f>
        <v>0</v>
      </c>
      <c r="E80" s="201" t="str">
        <f>(SUMIFS('SP List (I-REAP)'!$K:$K,'SP List (I-REAP)'!$D:$D,DisburseRegProv!$C80,'SP List (I-REAP)'!$P:$P,DisburseRegProv!$K$4)/1000000)+(SUMIFS('SP List (I-REAP)'!$M:$M,'SP List (I-REAP)'!$D:$D,DisburseRegProv!$C80,'SP List (I-REAP)'!$P:$P,DisburseRegProv!$K$4)/1000000)</f>
        <v>0</v>
      </c>
      <c r="F80" s="201" t="str">
        <f>SUMIFS('SP List (I-REAP)'!$W:$W,'SP List (I-REAP)'!$D:$D,DisburseRegProv!$C80,'SP List (I-REAP)'!$P:$P,DisburseRegProv!$K$4)/1000000</f>
        <v>0</v>
      </c>
      <c r="G80" s="197" t="str">
        <f>IFERROR(+F80/E80," ")</f>
        <v>0</v>
      </c>
      <c r="H80" s="201" t="str">
        <f>SUMIFS('SP List (I-REAP)'!$Z:$Z,'SP List (I-REAP)'!$D:$D,DisburseRegProv!$C80,'SP List (I-REAP)'!$P:$P,DisburseRegProv!$K$4)/1000000</f>
        <v>0</v>
      </c>
      <c r="I80" s="198" t="str">
        <f>IFERROR(+H80/F80," ")</f>
        <v>0</v>
      </c>
    </row>
    <row r="81" spans="1:12" customHeight="1" ht="15">
      <c r="B81" s="196" t="s">
        <v>36</v>
      </c>
      <c r="C81" s="196" t="s">
        <v>51</v>
      </c>
      <c r="D81" s="35" t="str">
        <f>COUNTIFS('SP List (I-REAP)'!$D:$D,DisburseRegProv!$C81,'SP List (I-REAP)'!$P:$P,DisburseRegProv!$K$4)</f>
        <v>0</v>
      </c>
      <c r="E81" s="201" t="str">
        <f>(SUMIFS('SP List (I-REAP)'!$K:$K,'SP List (I-REAP)'!$D:$D,DisburseRegProv!$C81,'SP List (I-REAP)'!$P:$P,DisburseRegProv!$K$4)/1000000)+(SUMIFS('SP List (I-REAP)'!$M:$M,'SP List (I-REAP)'!$D:$D,DisburseRegProv!$C81,'SP List (I-REAP)'!$P:$P,DisburseRegProv!$K$4)/1000000)</f>
        <v>0</v>
      </c>
      <c r="F81" s="201" t="str">
        <f>SUMIFS('SP List (I-REAP)'!$W:$W,'SP List (I-REAP)'!$D:$D,DisburseRegProv!$C81,'SP List (I-REAP)'!$P:$P,DisburseRegProv!$K$4)/1000000</f>
        <v>0</v>
      </c>
      <c r="G81" s="197" t="str">
        <f>IFERROR(+F81/E81," ")</f>
        <v>0</v>
      </c>
      <c r="H81" s="201" t="str">
        <f>SUMIFS('SP List (I-REAP)'!$Z:$Z,'SP List (I-REAP)'!$D:$D,DisburseRegProv!$C81,'SP List (I-REAP)'!$P:$P,DisburseRegProv!$K$4)/1000000</f>
        <v>0</v>
      </c>
      <c r="I81" s="198" t="str">
        <f>IFERROR(+H81/F81," ")</f>
        <v>0</v>
      </c>
    </row>
    <row r="82" spans="1:12" customHeight="1" ht="15">
      <c r="B82" s="196" t="s">
        <v>36</v>
      </c>
      <c r="C82" s="196" t="s">
        <v>52</v>
      </c>
      <c r="D82" s="35" t="str">
        <f>COUNTIFS('SP List (I-REAP)'!$D:$D,DisburseRegProv!$C82,'SP List (I-REAP)'!$P:$P,DisburseRegProv!$K$4)</f>
        <v>0</v>
      </c>
      <c r="E82" s="201" t="str">
        <f>(SUMIFS('SP List (I-REAP)'!$K:$K,'SP List (I-REAP)'!$D:$D,DisburseRegProv!$C82,'SP List (I-REAP)'!$P:$P,DisburseRegProv!$K$4)/1000000)+(SUMIFS('SP List (I-REAP)'!$M:$M,'SP List (I-REAP)'!$D:$D,DisburseRegProv!$C82,'SP List (I-REAP)'!$P:$P,DisburseRegProv!$K$4)/1000000)</f>
        <v>0</v>
      </c>
      <c r="F82" s="201" t="str">
        <f>SUMIFS('SP List (I-REAP)'!$W:$W,'SP List (I-REAP)'!$D:$D,DisburseRegProv!$C82,'SP List (I-REAP)'!$P:$P,DisburseRegProv!$K$4)/1000000</f>
        <v>0</v>
      </c>
      <c r="G82" s="197" t="str">
        <f>IFERROR(+F82/E82," ")</f>
        <v>0</v>
      </c>
      <c r="H82" s="201" t="str">
        <f>SUMIFS('SP List (I-REAP)'!$Z:$Z,'SP List (I-REAP)'!$D:$D,DisburseRegProv!$C82,'SP List (I-REAP)'!$P:$P,DisburseRegProv!$K$4)/1000000</f>
        <v>0</v>
      </c>
      <c r="I82" s="198" t="str">
        <f>IFERROR(+H82/F82," ")</f>
        <v>0</v>
      </c>
    </row>
    <row r="83" spans="1:12" customHeight="1" ht="15">
      <c r="B83" s="302" t="s">
        <v>2033</v>
      </c>
      <c r="C83" s="303"/>
      <c r="D83" s="202" t="str">
        <f>SUM(D79:D82)</f>
        <v>0</v>
      </c>
      <c r="E83" s="204" t="str">
        <f>SUM(E79:E82)</f>
        <v>0</v>
      </c>
      <c r="F83" s="204" t="str">
        <f>SUM(F79:F82)</f>
        <v>0</v>
      </c>
      <c r="G83" s="206" t="str">
        <f>IFERROR(+F83/E83," ")</f>
        <v>0</v>
      </c>
      <c r="H83" s="204" t="str">
        <f>SUM(H79:H82)</f>
        <v>0</v>
      </c>
      <c r="I83" s="206" t="str">
        <f>IFERROR(+H83/F83," ")</f>
        <v>0</v>
      </c>
    </row>
    <row r="84" spans="1:12" customHeight="1" ht="15">
      <c r="B84" s="196" t="s">
        <v>38</v>
      </c>
      <c r="C84" s="196" t="s">
        <v>74</v>
      </c>
      <c r="D84" s="35" t="str">
        <f>COUNTIFS('SP List (I-REAP)'!$D:$D,DisburseRegProv!$C84,'SP List (I-REAP)'!$P:$P,DisburseRegProv!$K$4)</f>
        <v>0</v>
      </c>
      <c r="E84" s="201" t="str">
        <f>(SUMIFS('SP List (I-REAP)'!$K:$K,'SP List (I-REAP)'!$D:$D,DisburseRegProv!$C84,'SP List (I-REAP)'!$P:$P,DisburseRegProv!$K$4)/1000000)+(SUMIFS('SP List (I-REAP)'!$M:$M,'SP List (I-REAP)'!$D:$D,DisburseRegProv!$C84,'SP List (I-REAP)'!$P:$P,DisburseRegProv!$K$4)/1000000)</f>
        <v>0</v>
      </c>
      <c r="F84" s="201" t="str">
        <f>SUMIFS('SP List (I-REAP)'!$W:$W,'SP List (I-REAP)'!$D:$D,DisburseRegProv!$C84,'SP List (I-REAP)'!$P:$P,DisburseRegProv!$K$4)/1000000</f>
        <v>0</v>
      </c>
      <c r="G84" s="197" t="str">
        <f>IFERROR(+F84/E84," ")</f>
        <v>0</v>
      </c>
      <c r="H84" s="201" t="str">
        <f>SUMIFS('SP List (I-REAP)'!$Z:$Z,'SP List (I-REAP)'!$D:$D,DisburseRegProv!$C84,'SP List (I-REAP)'!$P:$P,DisburseRegProv!$K$4)/1000000</f>
        <v>0</v>
      </c>
      <c r="I84" s="198" t="str">
        <f>IFERROR(+H84/F84," ")</f>
        <v>0</v>
      </c>
    </row>
    <row r="85" spans="1:12" customHeight="1" ht="15">
      <c r="B85" s="196" t="s">
        <v>38</v>
      </c>
      <c r="C85" s="196" t="s">
        <v>87</v>
      </c>
      <c r="D85" s="35" t="str">
        <f>COUNTIFS('SP List (I-REAP)'!$D:$D,DisburseRegProv!$C85,'SP List (I-REAP)'!$P:$P,DisburseRegProv!$K$4)</f>
        <v>0</v>
      </c>
      <c r="E85" s="201" t="str">
        <f>(SUMIFS('SP List (I-REAP)'!$K:$K,'SP List (I-REAP)'!$D:$D,DisburseRegProv!$C85,'SP List (I-REAP)'!$P:$P,DisburseRegProv!$K$4)/1000000)+(SUMIFS('SP List (I-REAP)'!$M:$M,'SP List (I-REAP)'!$D:$D,DisburseRegProv!$C85,'SP List (I-REAP)'!$P:$P,DisburseRegProv!$K$4)/1000000)</f>
        <v>0</v>
      </c>
      <c r="F85" s="201" t="str">
        <f>SUMIFS('SP List (I-REAP)'!$W:$W,'SP List (I-REAP)'!$D:$D,DisburseRegProv!$C85,'SP List (I-REAP)'!$P:$P,DisburseRegProv!$K$4)/1000000</f>
        <v>0</v>
      </c>
      <c r="G85" s="197" t="str">
        <f>IFERROR(+F85/E85," ")</f>
        <v>0</v>
      </c>
      <c r="H85" s="201" t="str">
        <f>SUMIFS('SP List (I-REAP)'!$Z:$Z,'SP List (I-REAP)'!$D:$D,DisburseRegProv!$C85,'SP List (I-REAP)'!$P:$P,DisburseRegProv!$K$4)/1000000</f>
        <v>0</v>
      </c>
      <c r="I85" s="198" t="str">
        <f>IFERROR(+H85/F85," ")</f>
        <v>0</v>
      </c>
    </row>
    <row r="86" spans="1:12" customHeight="1" ht="15">
      <c r="B86" s="196" t="s">
        <v>38</v>
      </c>
      <c r="C86" s="196" t="s">
        <v>90</v>
      </c>
      <c r="D86" s="35" t="str">
        <f>COUNTIFS('SP List (I-REAP)'!$D:$D,DisburseRegProv!$C86,'SP List (I-REAP)'!$P:$P,DisburseRegProv!$K$4)</f>
        <v>0</v>
      </c>
      <c r="E86" s="201" t="str">
        <f>(SUMIFS('SP List (I-REAP)'!$K:$K,'SP List (I-REAP)'!$D:$D,DisburseRegProv!$C86,'SP List (I-REAP)'!$P:$P,DisburseRegProv!$K$4)/1000000)+(SUMIFS('SP List (I-REAP)'!$M:$M,'SP List (I-REAP)'!$D:$D,DisburseRegProv!$C86,'SP List (I-REAP)'!$P:$P,DisburseRegProv!$K$4)/1000000)</f>
        <v>0</v>
      </c>
      <c r="F86" s="201" t="str">
        <f>SUMIFS('SP List (I-REAP)'!$W:$W,'SP List (I-REAP)'!$D:$D,DisburseRegProv!$C86,'SP List (I-REAP)'!$P:$P,DisburseRegProv!$K$4)/1000000</f>
        <v>0</v>
      </c>
      <c r="G86" s="197" t="str">
        <f>IFERROR(+F86/E86," ")</f>
        <v>0</v>
      </c>
      <c r="H86" s="201" t="str">
        <f>SUMIFS('SP List (I-REAP)'!$Z:$Z,'SP List (I-REAP)'!$D:$D,DisburseRegProv!$C86,'SP List (I-REAP)'!$P:$P,DisburseRegProv!$K$4)/1000000</f>
        <v>0</v>
      </c>
      <c r="I86" s="198" t="str">
        <f>IFERROR(+H86/F86," ")</f>
        <v>0</v>
      </c>
    </row>
    <row r="87" spans="1:12" customHeight="1" ht="15">
      <c r="B87" s="196" t="s">
        <v>38</v>
      </c>
      <c r="C87" s="196" t="s">
        <v>92</v>
      </c>
      <c r="D87" s="35" t="str">
        <f>COUNTIFS('SP List (I-REAP)'!$D:$D,DisburseRegProv!$C87,'SP List (I-REAP)'!$P:$P,DisburseRegProv!$K$4)</f>
        <v>0</v>
      </c>
      <c r="E87" s="201" t="str">
        <f>(SUMIFS('SP List (I-REAP)'!$K:$K,'SP List (I-REAP)'!$D:$D,DisburseRegProv!$C87,'SP List (I-REAP)'!$P:$P,DisburseRegProv!$K$4)/1000000)+(SUMIFS('SP List (I-REAP)'!$M:$M,'SP List (I-REAP)'!$D:$D,DisburseRegProv!$C87,'SP List (I-REAP)'!$P:$P,DisburseRegProv!$K$4)/1000000)</f>
        <v>0</v>
      </c>
      <c r="F87" s="201" t="str">
        <f>SUMIFS('SP List (I-REAP)'!$W:$W,'SP List (I-REAP)'!$D:$D,DisburseRegProv!$C87,'SP List (I-REAP)'!$P:$P,DisburseRegProv!$K$4)/1000000</f>
        <v>0</v>
      </c>
      <c r="G87" s="197" t="str">
        <f>IFERROR(+F87/E87," ")</f>
        <v>0</v>
      </c>
      <c r="H87" s="201" t="str">
        <f>SUMIFS('SP List (I-REAP)'!$Z:$Z,'SP List (I-REAP)'!$D:$D,DisburseRegProv!$C87,'SP List (I-REAP)'!$P:$P,DisburseRegProv!$K$4)/1000000</f>
        <v>0</v>
      </c>
      <c r="I87" s="198" t="str">
        <f>IFERROR(+H87/F87," ")</f>
        <v>0</v>
      </c>
    </row>
    <row r="88" spans="1:12" customHeight="1" ht="15">
      <c r="B88" s="302" t="s">
        <v>2033</v>
      </c>
      <c r="C88" s="303"/>
      <c r="D88" s="202" t="str">
        <f>SUM(D84:D87)</f>
        <v>0</v>
      </c>
      <c r="E88" s="204" t="str">
        <f>SUM(E84:E87)</f>
        <v>0</v>
      </c>
      <c r="F88" s="204" t="str">
        <f>SUM(F84:F87)</f>
        <v>0</v>
      </c>
      <c r="G88" s="206" t="str">
        <f>IFERROR(+F88/E88," ")</f>
        <v>0</v>
      </c>
      <c r="H88" s="204" t="str">
        <f>SUM(H84:H87)</f>
        <v>0</v>
      </c>
      <c r="I88" s="206" t="str">
        <f>IFERROR(+H88/F88," ")</f>
        <v>0</v>
      </c>
    </row>
    <row r="89" spans="1:12" customHeight="1" ht="15">
      <c r="B89" s="196" t="s">
        <v>40</v>
      </c>
      <c r="C89" s="196" t="s">
        <v>3</v>
      </c>
      <c r="D89" s="35" t="str">
        <f>COUNTIFS('SP List (I-REAP)'!$D:$D,DisburseRegProv!$C89,'SP List (I-REAP)'!$P:$P,DisburseRegProv!$K$4)</f>
        <v>0</v>
      </c>
      <c r="E89" s="201" t="str">
        <f>(SUMIFS('SP List (I-REAP)'!$K:$K,'SP List (I-REAP)'!$D:$D,DisburseRegProv!$C89,'SP List (I-REAP)'!$P:$P,DisburseRegProv!$K$4)/1000000)+(SUMIFS('SP List (I-REAP)'!$M:$M,'SP List (I-REAP)'!$D:$D,DisburseRegProv!$C89,'SP List (I-REAP)'!$P:$P,DisburseRegProv!$K$4)/1000000)</f>
        <v>0</v>
      </c>
      <c r="F89" s="201" t="str">
        <f>SUMIFS('SP List (I-REAP)'!$W:$W,'SP List (I-REAP)'!$D:$D,DisburseRegProv!$C89,'SP List (I-REAP)'!$P:$P,DisburseRegProv!$K$4)/1000000</f>
        <v>0</v>
      </c>
      <c r="G89" s="197" t="str">
        <f>IFERROR(+F89/E89," ")</f>
        <v>0</v>
      </c>
      <c r="H89" s="201" t="str">
        <f>SUMIFS('SP List (I-REAP)'!$Z:$Z,'SP List (I-REAP)'!$D:$D,DisburseRegProv!$C89,'SP List (I-REAP)'!$P:$P,DisburseRegProv!$K$4)/1000000</f>
        <v>0</v>
      </c>
      <c r="I89" s="198" t="str">
        <f>IFERROR(+H89/F89," ")</f>
        <v>0</v>
      </c>
    </row>
    <row r="90" spans="1:12" customHeight="1" ht="15">
      <c r="B90" s="196" t="s">
        <v>40</v>
      </c>
      <c r="C90" s="196" t="s">
        <v>8</v>
      </c>
      <c r="D90" s="35" t="str">
        <f>COUNTIFS('SP List (I-REAP)'!$D:$D,DisburseRegProv!$C90,'SP List (I-REAP)'!$P:$P,DisburseRegProv!$K$4)</f>
        <v>0</v>
      </c>
      <c r="E90" s="201" t="str">
        <f>(SUMIFS('SP List (I-REAP)'!$K:$K,'SP List (I-REAP)'!$D:$D,DisburseRegProv!$C90,'SP List (I-REAP)'!$P:$P,DisburseRegProv!$K$4)/1000000)+(SUMIFS('SP List (I-REAP)'!$M:$M,'SP List (I-REAP)'!$D:$D,DisburseRegProv!$C90,'SP List (I-REAP)'!$P:$P,DisburseRegProv!$K$4)/1000000)</f>
        <v>0</v>
      </c>
      <c r="F90" s="201" t="str">
        <f>SUMIFS('SP List (I-REAP)'!$W:$W,'SP List (I-REAP)'!$D:$D,DisburseRegProv!$C90,'SP List (I-REAP)'!$P:$P,DisburseRegProv!$K$4)/1000000</f>
        <v>0</v>
      </c>
      <c r="G90" s="197" t="str">
        <f>IFERROR(+F90/E90," ")</f>
        <v>0</v>
      </c>
      <c r="H90" s="201" t="str">
        <f>SUMIFS('SP List (I-REAP)'!$Z:$Z,'SP List (I-REAP)'!$D:$D,DisburseRegProv!$C90,'SP List (I-REAP)'!$P:$P,DisburseRegProv!$K$4)/1000000</f>
        <v>0</v>
      </c>
      <c r="I90" s="198" t="str">
        <f>IFERROR(+H90/F90," ")</f>
        <v>0</v>
      </c>
    </row>
    <row r="91" spans="1:12" customHeight="1" ht="15">
      <c r="B91" s="196" t="s">
        <v>40</v>
      </c>
      <c r="C91" s="196" t="s">
        <v>53</v>
      </c>
      <c r="D91" s="35" t="str">
        <f>COUNTIFS('SP List (I-REAP)'!$D:$D,DisburseRegProv!$C91,'SP List (I-REAP)'!$P:$P,DisburseRegProv!$K$4)</f>
        <v>0</v>
      </c>
      <c r="E91" s="201" t="str">
        <f>(SUMIFS('SP List (I-REAP)'!$K:$K,'SP List (I-REAP)'!$D:$D,DisburseRegProv!$C91,'SP List (I-REAP)'!$P:$P,DisburseRegProv!$K$4)/1000000)+(SUMIFS('SP List (I-REAP)'!$M:$M,'SP List (I-REAP)'!$D:$D,DisburseRegProv!$C91,'SP List (I-REAP)'!$P:$P,DisburseRegProv!$K$4)/1000000)</f>
        <v>0</v>
      </c>
      <c r="F91" s="201" t="str">
        <f>SUMIFS('SP List (I-REAP)'!$W:$W,'SP List (I-REAP)'!$D:$D,DisburseRegProv!$C91,'SP List (I-REAP)'!$P:$P,DisburseRegProv!$K$4)/1000000</f>
        <v>0</v>
      </c>
      <c r="G91" s="197" t="str">
        <f>IFERROR(+F91/E91," ")</f>
        <v>0</v>
      </c>
      <c r="H91" s="201" t="str">
        <f>SUMIFS('SP List (I-REAP)'!$Z:$Z,'SP List (I-REAP)'!$D:$D,DisburseRegProv!$C91,'SP List (I-REAP)'!$P:$P,DisburseRegProv!$K$4)/1000000</f>
        <v>0</v>
      </c>
      <c r="I91" s="198" t="str">
        <f>IFERROR(+H91/F91," ")</f>
        <v>0</v>
      </c>
    </row>
    <row r="92" spans="1:12" customHeight="1" ht="15">
      <c r="B92" s="196" t="s">
        <v>40</v>
      </c>
      <c r="C92" s="196" t="s">
        <v>93</v>
      </c>
      <c r="D92" s="35" t="str">
        <f>COUNTIFS('SP List (I-REAP)'!$D:$D,DisburseRegProv!$C92,'SP List (I-REAP)'!$P:$P,DisburseRegProv!$K$4)</f>
        <v>0</v>
      </c>
      <c r="E92" s="201" t="str">
        <f>(SUMIFS('SP List (I-REAP)'!$K:$K,'SP List (I-REAP)'!$D:$D,DisburseRegProv!$C92,'SP List (I-REAP)'!$P:$P,DisburseRegProv!$K$4)/1000000)+(SUMIFS('SP List (I-REAP)'!$M:$M,'SP List (I-REAP)'!$D:$D,DisburseRegProv!$C92,'SP List (I-REAP)'!$P:$P,DisburseRegProv!$K$4)/1000000)</f>
        <v>0</v>
      </c>
      <c r="F92" s="201" t="str">
        <f>SUMIFS('SP List (I-REAP)'!$W:$W,'SP List (I-REAP)'!$D:$D,DisburseRegProv!$C92,'SP List (I-REAP)'!$P:$P,DisburseRegProv!$K$4)/1000000</f>
        <v>0</v>
      </c>
      <c r="G92" s="197" t="str">
        <f>IFERROR(+F92/E92," ")</f>
        <v>0</v>
      </c>
      <c r="H92" s="201" t="str">
        <f>SUMIFS('SP List (I-REAP)'!$Z:$Z,'SP List (I-REAP)'!$D:$D,DisburseRegProv!$C92,'SP List (I-REAP)'!$P:$P,DisburseRegProv!$K$4)/1000000</f>
        <v>0</v>
      </c>
      <c r="I92" s="198" t="str">
        <f>IFERROR(+H92/F92," ")</f>
        <v>0</v>
      </c>
    </row>
    <row r="93" spans="1:12" customHeight="1" ht="15">
      <c r="B93" s="196" t="s">
        <v>40</v>
      </c>
      <c r="C93" s="196" t="s">
        <v>94</v>
      </c>
      <c r="D93" s="35" t="str">
        <f>COUNTIFS('SP List (I-REAP)'!$D:$D,DisburseRegProv!$C93,'SP List (I-REAP)'!$P:$P,DisburseRegProv!$K$4)</f>
        <v>0</v>
      </c>
      <c r="E93" s="201" t="str">
        <f>(SUMIFS('SP List (I-REAP)'!$K:$K,'SP List (I-REAP)'!$D:$D,DisburseRegProv!$C93,'SP List (I-REAP)'!$P:$P,DisburseRegProv!$K$4)/1000000)+(SUMIFS('SP List (I-REAP)'!$M:$M,'SP List (I-REAP)'!$D:$D,DisburseRegProv!$C93,'SP List (I-REAP)'!$P:$P,DisburseRegProv!$K$4)/1000000)</f>
        <v>0</v>
      </c>
      <c r="F93" s="201" t="str">
        <f>SUMIFS('SP List (I-REAP)'!$W:$W,'SP List (I-REAP)'!$D:$D,DisburseRegProv!$C93,'SP List (I-REAP)'!$P:$P,DisburseRegProv!$K$4)/1000000</f>
        <v>0</v>
      </c>
      <c r="G93" s="197" t="str">
        <f>IFERROR(+F93/E93," ")</f>
        <v>0</v>
      </c>
      <c r="H93" s="201" t="str">
        <f>SUMIFS('SP List (I-REAP)'!$Z:$Z,'SP List (I-REAP)'!$D:$D,DisburseRegProv!$C93,'SP List (I-REAP)'!$P:$P,DisburseRegProv!$K$4)/1000000</f>
        <v>0</v>
      </c>
      <c r="I93" s="198" t="str">
        <f>IFERROR(+H93/F93," ")</f>
        <v>0</v>
      </c>
    </row>
    <row r="94" spans="1:12" customHeight="1" ht="15">
      <c r="B94" s="302" t="s">
        <v>2033</v>
      </c>
      <c r="C94" s="303"/>
      <c r="D94" s="202" t="str">
        <f>SUM(D89:D93)</f>
        <v>0</v>
      </c>
      <c r="E94" s="204" t="str">
        <f>SUM(E89:E93)</f>
        <v>0</v>
      </c>
      <c r="F94" s="204" t="str">
        <f>SUM(F89:F93)</f>
        <v>0</v>
      </c>
      <c r="G94" s="206" t="str">
        <f>IFERROR(+F94/E94," ")</f>
        <v>0</v>
      </c>
      <c r="H94" s="204" t="str">
        <f>SUM(H89:H93)</f>
        <v>0</v>
      </c>
      <c r="I94" s="206" t="str">
        <f>IFERROR(+H94/F94," ")</f>
        <v>0</v>
      </c>
    </row>
    <row r="95" spans="1:12" customHeight="1" ht="15">
      <c r="B95" s="196" t="s">
        <v>42</v>
      </c>
      <c r="C95" s="196" t="s">
        <v>66</v>
      </c>
      <c r="D95" s="35" t="str">
        <f>COUNTIFS('SP List (I-REAP)'!$D:$D,DisburseRegProv!$C95,'SP List (I-REAP)'!$P:$P,DisburseRegProv!$K$4)</f>
        <v>0</v>
      </c>
      <c r="E95" s="201" t="str">
        <f>(SUMIFS('SP List (I-REAP)'!$K:$K,'SP List (I-REAP)'!$D:$D,DisburseRegProv!$C95,'SP List (I-REAP)'!$P:$P,DisburseRegProv!$K$4)/1000000)+(SUMIFS('SP List (I-REAP)'!$M:$M,'SP List (I-REAP)'!$D:$D,DisburseRegProv!$C95,'SP List (I-REAP)'!$P:$P,DisburseRegProv!$K$4)/1000000)</f>
        <v>0</v>
      </c>
      <c r="F95" s="201" t="str">
        <f>SUMIFS('SP List (I-REAP)'!$W:$W,'SP List (I-REAP)'!$D:$D,DisburseRegProv!$C95,'SP List (I-REAP)'!$P:$P,DisburseRegProv!$K$4)/1000000</f>
        <v>0</v>
      </c>
      <c r="G95" s="197" t="str">
        <f>IFERROR(+F95/E95," ")</f>
        <v>0</v>
      </c>
      <c r="H95" s="201" t="str">
        <f>SUMIFS('SP List (I-REAP)'!$Z:$Z,'SP List (I-REAP)'!$D:$D,DisburseRegProv!$C95,'SP List (I-REAP)'!$P:$P,DisburseRegProv!$K$4)/1000000</f>
        <v>0</v>
      </c>
      <c r="I95" s="198" t="str">
        <f>IFERROR(+H95/F95," ")</f>
        <v>0</v>
      </c>
    </row>
    <row r="96" spans="1:12" customHeight="1" ht="15">
      <c r="B96" s="196" t="s">
        <v>42</v>
      </c>
      <c r="C96" s="196" t="s">
        <v>96</v>
      </c>
      <c r="D96" s="35" t="str">
        <f>COUNTIFS('SP List (I-REAP)'!$D:$D,DisburseRegProv!$C96,'SP List (I-REAP)'!$P:$P,DisburseRegProv!$K$4)</f>
        <v>0</v>
      </c>
      <c r="E96" s="201" t="str">
        <f>(SUMIFS('SP List (I-REAP)'!$K:$K,'SP List (I-REAP)'!$D:$D,DisburseRegProv!$C96,'SP List (I-REAP)'!$P:$P,DisburseRegProv!$K$4)/1000000)+(SUMIFS('SP List (I-REAP)'!$M:$M,'SP List (I-REAP)'!$D:$D,DisburseRegProv!$C96,'SP List (I-REAP)'!$P:$P,DisburseRegProv!$K$4)/1000000)</f>
        <v>0</v>
      </c>
      <c r="F96" s="201" t="str">
        <f>SUMIFS('SP List (I-REAP)'!$W:$W,'SP List (I-REAP)'!$D:$D,DisburseRegProv!$C96,'SP List (I-REAP)'!$P:$P,DisburseRegProv!$K$4)/1000000</f>
        <v>0</v>
      </c>
      <c r="G96" s="197" t="str">
        <f>IFERROR(+F96/E96," ")</f>
        <v>0</v>
      </c>
      <c r="H96" s="201" t="str">
        <f>SUMIFS('SP List (I-REAP)'!$Z:$Z,'SP List (I-REAP)'!$D:$D,DisburseRegProv!$C96,'SP List (I-REAP)'!$P:$P,DisburseRegProv!$K$4)/1000000</f>
        <v>0</v>
      </c>
      <c r="I96" s="198" t="str">
        <f>IFERROR(+H96/F96," ")</f>
        <v>0</v>
      </c>
    </row>
    <row r="97" spans="1:12" customHeight="1" ht="15">
      <c r="B97" s="302" t="s">
        <v>2033</v>
      </c>
      <c r="C97" s="303"/>
      <c r="D97" s="202" t="str">
        <f>SUM(D95:D96)</f>
        <v>0</v>
      </c>
      <c r="E97" s="204" t="str">
        <f>SUM(E95:E96)</f>
        <v>0</v>
      </c>
      <c r="F97" s="204" t="str">
        <f>SUM(F95:F96)</f>
        <v>0</v>
      </c>
      <c r="G97" s="206" t="str">
        <f>IFERROR(+F97/E97," ")</f>
        <v>0</v>
      </c>
      <c r="H97" s="204" t="str">
        <f>SUM(H95:H96)</f>
        <v>0</v>
      </c>
      <c r="I97" s="206" t="str">
        <f>IFERROR(+H97/F97," ")</f>
        <v>0</v>
      </c>
    </row>
    <row r="98" spans="1:12" customHeight="1" ht="15">
      <c r="B98" s="296" t="s">
        <v>2002</v>
      </c>
      <c r="C98" s="297"/>
      <c r="D98" s="207" t="str">
        <f>+D5+D31+D50+D70</f>
        <v>0</v>
      </c>
      <c r="E98" s="208" t="str">
        <f>+E5+E31+E50+E70</f>
        <v>0</v>
      </c>
      <c r="F98" s="208" t="str">
        <f>+F5+F31+F50+F70</f>
        <v>0</v>
      </c>
      <c r="G98" s="209" t="str">
        <f>IFERROR(+F98/E98," ")</f>
        <v>0</v>
      </c>
      <c r="H98" s="208" t="str">
        <f>+H5+H31+H50+H70</f>
        <v>0</v>
      </c>
      <c r="I98" s="209" t="str">
        <f>IFERROR(+H98/F98," ")</f>
        <v>0</v>
      </c>
    </row>
    <row r="99" spans="1:12" customHeight="1" ht="15"/>
    <row r="100" spans="1:12" customHeight="1" ht="15"/>
    <row r="101" spans="1:12" customHeight="1" ht="15"/>
    <row r="102" spans="1:12" customHeight="1" ht="15"/>
    <row r="103" spans="1:12" customHeight="1" ht="15"/>
    <row r="104" spans="1:12" customHeight="1" ht="15"/>
    <row r="105" spans="1:12" customHeight="1" ht="15"/>
    <row r="106" spans="1:12" customHeight="1" ht="15"/>
    <row r="107" spans="1:12" customHeight="1" ht="15"/>
    <row r="108" spans="1:12" customHeight="1" ht="15"/>
    <row r="109" spans="1:12" customHeight="1" ht="15"/>
    <row r="110" spans="1:12" customHeight="1" ht="15"/>
    <row r="111" spans="1:12" customHeight="1" ht="15"/>
    <row r="112" spans="1:12" customHeight="1" ht="15"/>
    <row r="113" spans="1:12" customHeight="1" ht="15"/>
    <row r="114" spans="1:12" customHeight="1" ht="15"/>
    <row r="115" spans="1:12" customHeight="1" ht="15"/>
    <row r="116" spans="1:12" customHeight="1" ht="15"/>
    <row r="117" spans="1:12" customHeight="1" ht="15"/>
    <row r="118" spans="1:12" customHeight="1" ht="15"/>
    <row r="119" spans="1:12" customHeight="1" ht="15"/>
    <row r="120" spans="1:12" customHeight="1" ht="15"/>
    <row r="121" spans="1:12" customHeight="1" ht="15"/>
    <row r="122" spans="1:12" customHeight="1" ht="15"/>
    <row r="123" spans="1:12" customHeight="1" ht="15"/>
    <row r="124" spans="1:12" customHeight="1" ht="15"/>
    <row r="125" spans="1:12" customHeight="1" ht="15"/>
    <row r="126" spans="1:12" customHeight="1" ht="15"/>
    <row r="127" spans="1:12" customHeight="1" ht="15"/>
    <row r="128" spans="1:12" customHeight="1" ht="15"/>
    <row r="129" spans="1:12" customHeight="1" ht="15"/>
    <row r="130" spans="1:12" customHeight="1" ht="15"/>
    <row r="131" spans="1:12" customHeight="1" ht="15"/>
    <row r="132" spans="1:12" customHeight="1" ht="15"/>
    <row r="133" spans="1:12" customHeight="1" ht="15"/>
    <row r="134" spans="1:12" customHeight="1" ht="15"/>
    <row r="135" spans="1:12" customHeight="1" ht="15"/>
    <row r="136" spans="1:12" customHeight="1" ht="15"/>
    <row r="137" spans="1:12" customHeight="1" ht="15"/>
    <row r="138" spans="1:12" customHeight="1" ht="15"/>
    <row r="139" spans="1:12" customHeight="1" ht="15"/>
    <row r="140" spans="1:12" customHeight="1" ht="15"/>
    <row r="141" spans="1:12" customHeight="1" ht="15"/>
    <row r="142" spans="1:12" customHeight="1" ht="15"/>
    <row r="143" spans="1:12" customHeight="1" ht="15"/>
    <row r="144" spans="1:12" customHeight="1" ht="15"/>
    <row r="145" spans="1:12" customHeight="1" ht="15"/>
    <row r="146" spans="1:12" customHeight="1" ht="15"/>
    <row r="147" spans="1:12" customHeight="1" ht="15"/>
    <row r="148" spans="1:12" customHeight="1" ht="15"/>
    <row r="149" spans="1:12" customHeight="1" ht="15"/>
    <row r="150" spans="1:12" customHeight="1" ht="15"/>
    <row r="151" spans="1:12" customHeight="1" ht="15"/>
    <row r="152" spans="1:12" customHeight="1" ht="15"/>
    <row r="153" spans="1:12" customHeight="1" ht="15"/>
    <row r="154" spans="1:12" customHeight="1" ht="15"/>
    <row r="155" spans="1:12" customHeight="1" ht="15"/>
    <row r="156" spans="1:12" customHeight="1" ht="15"/>
    <row r="157" spans="1:12" customHeight="1" ht="15"/>
    <row r="158" spans="1:12" customHeight="1" ht="15"/>
    <row r="159" spans="1:12" customHeight="1" ht="15"/>
    <row r="160" spans="1:12" customHeight="1" ht="15"/>
    <row r="161" spans="1:12" customHeight="1" ht="15"/>
    <row r="162" spans="1:12" customHeight="1" ht="15"/>
    <row r="163" spans="1:12" customHeight="1" ht="15"/>
    <row r="164" spans="1:12" customHeight="1" ht="15"/>
    <row r="165" spans="1:12" customHeight="1" ht="15"/>
    <row r="166" spans="1:12" customHeight="1" ht="15"/>
    <row r="167" spans="1:12" customHeight="1" ht="15"/>
    <row r="168" spans="1:12" customHeight="1" ht="15"/>
    <row r="169" spans="1:12" customHeight="1" ht="15"/>
    <row r="170" spans="1:12" customHeight="1" ht="15"/>
    <row r="171" spans="1:12" customHeight="1" ht="15"/>
    <row r="172" spans="1:12" customHeight="1" ht="15"/>
    <row r="173" spans="1:12" customHeight="1" ht="15"/>
    <row r="174" spans="1:12" customHeight="1" ht="15"/>
    <row r="175" spans="1:12" customHeight="1" ht="15"/>
    <row r="176" spans="1:12" customHeight="1" ht="15"/>
    <row r="177" spans="1:12" customHeight="1" ht="15"/>
    <row r="178" spans="1:12" customHeight="1" ht="15"/>
    <row r="179" spans="1:12" customHeight="1" ht="15"/>
    <row r="180" spans="1:12" customHeight="1" ht="15"/>
    <row r="181" spans="1:12" customHeight="1" ht="15"/>
    <row r="182" spans="1:12" customHeight="1" ht="15"/>
    <row r="183" spans="1:12" customHeight="1" ht="15"/>
    <row r="184" spans="1:12" customHeight="1" ht="15"/>
    <row r="185" spans="1:12" customHeight="1" ht="15"/>
    <row r="186" spans="1:12" customHeight="1" ht="15"/>
    <row r="187" spans="1:12" customHeight="1" ht="15"/>
    <row r="188" spans="1:12" customHeight="1" ht="15"/>
    <row r="189" spans="1:12" customHeight="1" ht="15"/>
    <row r="190" spans="1:12" customHeight="1" ht="15"/>
    <row r="191" spans="1:12" customHeight="1" ht="15"/>
    <row r="192" spans="1:12" customHeight="1" ht="15"/>
    <row r="193" spans="1:12" customHeight="1" ht="15"/>
    <row r="194" spans="1:12" customHeight="1" ht="15"/>
    <row r="195" spans="1:12" customHeight="1" ht="15"/>
    <row r="196" spans="1:12" customHeight="1" ht="15"/>
    <row r="197" spans="1:12" customHeight="1" ht="15"/>
    <row r="198" spans="1:12" customHeight="1" ht="15"/>
    <row r="199" spans="1:12" customHeight="1" ht="15"/>
    <row r="200" spans="1:12" customHeight="1" ht="15"/>
    <row r="201" spans="1:12" customHeight="1" ht="15"/>
    <row r="202" spans="1:12" customHeight="1" ht="15"/>
    <row r="203" spans="1:12" customHeight="1" ht="15"/>
    <row r="204" spans="1:12" customHeight="1" ht="15"/>
    <row r="205" spans="1:12" customHeight="1" ht="15"/>
    <row r="206" spans="1:12" customHeight="1" ht="15"/>
    <row r="207" spans="1:12" customHeight="1" ht="15"/>
    <row r="208" spans="1:12" customHeight="1" ht="15"/>
    <row r="209" spans="1:12" customHeight="1" ht="15"/>
    <row r="210" spans="1:12" customHeight="1" ht="15"/>
    <row r="211" spans="1:12" customHeight="1" ht="15"/>
    <row r="212" spans="1:12" customHeight="1" ht="15"/>
    <row r="213" spans="1:12" customHeight="1" ht="15"/>
    <row r="214" spans="1:12" customHeight="1" ht="15"/>
    <row r="215" spans="1:12" customHeight="1" ht="15"/>
    <row r="216" spans="1:12" customHeight="1" ht="15"/>
    <row r="217" spans="1:12" customHeight="1" ht="15"/>
    <row r="218" spans="1:12" customHeight="1" ht="15"/>
    <row r="219" spans="1:12" customHeight="1" ht="15"/>
    <row r="220" spans="1:12" customHeight="1" ht="15"/>
    <row r="221" spans="1:12" customHeight="1" ht="15"/>
    <row r="222" spans="1:12" customHeight="1" ht="15"/>
    <row r="223" spans="1:12" customHeight="1" ht="15"/>
    <row r="224" spans="1:12" customHeight="1" ht="15"/>
    <row r="225" spans="1:12" customHeight="1" ht="15"/>
    <row r="226" spans="1:12" customHeight="1" ht="15"/>
    <row r="227" spans="1:12" customHeight="1" ht="15"/>
    <row r="228" spans="1:12" customHeight="1" ht="15"/>
    <row r="229" spans="1:12" customHeight="1" ht="15"/>
    <row r="230" spans="1:12" customHeight="1" ht="15"/>
    <row r="231" spans="1:12" customHeight="1" ht="15"/>
    <row r="232" spans="1:12" customHeight="1" ht="15"/>
    <row r="233" spans="1:12" customHeight="1" ht="15"/>
    <row r="234" spans="1:12" customHeight="1" ht="15"/>
    <row r="235" spans="1:12" customHeight="1" ht="15"/>
    <row r="236" spans="1:12" customHeight="1" ht="15"/>
    <row r="237" spans="1:12" customHeight="1" ht="15"/>
    <row r="238" spans="1:12" customHeight="1" ht="15"/>
    <row r="239" spans="1:12" customHeight="1" ht="15"/>
    <row r="240" spans="1:12" customHeight="1" ht="15"/>
    <row r="241" spans="1:12" customHeight="1" ht="15"/>
    <row r="242" spans="1:12" customHeight="1" ht="15"/>
    <row r="243" spans="1:12" customHeight="1" ht="15"/>
    <row r="244" spans="1:12" customHeight="1" ht="15"/>
    <row r="245" spans="1:12" customHeight="1" ht="15"/>
    <row r="246" spans="1:12" customHeight="1" ht="15"/>
    <row r="247" spans="1:12" customHeight="1" ht="15"/>
    <row r="248" spans="1:12" customHeight="1" ht="15"/>
    <row r="249" spans="1:12" customHeight="1" ht="15"/>
    <row r="250" spans="1:12" customHeight="1" ht="15"/>
    <row r="251" spans="1:12" customHeight="1" ht="15"/>
    <row r="252" spans="1:12" customHeight="1" ht="15"/>
    <row r="253" spans="1:12" customHeight="1" ht="15"/>
    <row r="254" spans="1:12" customHeight="1" ht="15"/>
    <row r="255" spans="1:12" customHeight="1" ht="15"/>
    <row r="256" spans="1:12" customHeight="1" ht="15"/>
    <row r="257" spans="1:12" customHeight="1" ht="15"/>
    <row r="258" spans="1:12" customHeight="1" ht="15"/>
    <row r="259" spans="1:12" customHeight="1" ht="15"/>
    <row r="260" spans="1:12" customHeight="1" ht="15"/>
    <row r="261" spans="1:12" customHeight="1" ht="15"/>
    <row r="262" spans="1:12" customHeight="1" ht="15"/>
    <row r="263" spans="1:12" customHeight="1" ht="15"/>
    <row r="264" spans="1:12" customHeight="1" ht="15"/>
    <row r="265" spans="1:12" customHeight="1" ht="15"/>
    <row r="266" spans="1:12" customHeight="1" ht="15"/>
    <row r="267" spans="1:12" customHeight="1" ht="15"/>
    <row r="268" spans="1:12" customHeight="1" ht="15"/>
    <row r="269" spans="1:12" customHeight="1" ht="15"/>
    <row r="270" spans="1:12" customHeight="1" ht="15"/>
    <row r="271" spans="1:12" customHeight="1" ht="15"/>
    <row r="272" spans="1:12" customHeight="1" ht="15"/>
    <row r="273" spans="1:12" customHeight="1" ht="15"/>
    <row r="274" spans="1:12" customHeight="1" ht="15"/>
    <row r="275" spans="1:12" customHeight="1" ht="15"/>
    <row r="276" spans="1:12" customHeight="1" ht="15"/>
    <row r="277" spans="1:12" customHeight="1" ht="15"/>
    <row r="278" spans="1:12" customHeight="1" ht="15"/>
    <row r="279" spans="1:12" customHeight="1" ht="15"/>
    <row r="280" spans="1:12" customHeight="1" ht="15"/>
    <row r="281" spans="1:12" customHeight="1" ht="15"/>
    <row r="282" spans="1:12" customHeight="1" ht="15"/>
    <row r="283" spans="1:12" customHeight="1" ht="15"/>
    <row r="284" spans="1:12" customHeight="1" ht="15"/>
    <row r="285" spans="1:12" customHeight="1" ht="15"/>
    <row r="286" spans="1:12" customHeight="1" ht="15"/>
    <row r="287" spans="1:12" customHeight="1" ht="15"/>
    <row r="288" spans="1:12" customHeight="1" ht="15"/>
    <row r="289" spans="1:12" customHeight="1" ht="15"/>
    <row r="290" spans="1:12" customHeight="1" ht="15"/>
    <row r="291" spans="1:12" customHeight="1" ht="15"/>
    <row r="292" spans="1:12" customHeight="1" ht="15"/>
    <row r="293" spans="1:12" customHeight="1" ht="15"/>
    <row r="294" spans="1:12" customHeight="1" ht="15"/>
    <row r="295" spans="1:12" customHeight="1" ht="15"/>
    <row r="296" spans="1:12" customHeight="1" ht="15"/>
    <row r="297" spans="1:12" customHeight="1" ht="15"/>
    <row r="298" spans="1:12" customHeight="1" ht="15"/>
    <row r="299" spans="1:12" customHeight="1" ht="15"/>
    <row r="300" spans="1:12" customHeight="1" ht="15"/>
    <row r="301" spans="1:12" customHeight="1" ht="15"/>
    <row r="302" spans="1:12" customHeight="1" ht="15"/>
    <row r="303" spans="1:12" customHeight="1" ht="15"/>
    <row r="304" spans="1:12" customHeight="1" ht="15"/>
    <row r="305" spans="1:12" customHeight="1" ht="15"/>
    <row r="306" spans="1:12" customHeight="1" ht="15"/>
    <row r="307" spans="1:12" customHeight="1" ht="15"/>
    <row r="308" spans="1:12" customHeight="1" ht="15"/>
    <row r="309" spans="1:12" customHeight="1" ht="15"/>
    <row r="310" spans="1:12" customHeight="1" ht="15"/>
    <row r="311" spans="1:12" customHeight="1" ht="15"/>
    <row r="312" spans="1:12" customHeight="1" ht="15"/>
    <row r="313" spans="1:12" customHeight="1" ht="15"/>
    <row r="314" spans="1:12" customHeight="1" ht="15"/>
    <row r="315" spans="1:12" customHeight="1" ht="15"/>
    <row r="316" spans="1:12" customHeight="1" ht="15"/>
    <row r="317" spans="1:12" customHeight="1" ht="15"/>
    <row r="318" spans="1:12" customHeight="1" ht="15"/>
    <row r="319" spans="1:12" customHeight="1" ht="15"/>
    <row r="320" spans="1:12" customHeight="1" ht="15"/>
    <row r="321" spans="1:12" customHeight="1" ht="15"/>
    <row r="322" spans="1:12" customHeight="1" ht="15"/>
    <row r="323" spans="1:12" customHeight="1" ht="15"/>
    <row r="324" spans="1:12" customHeight="1" ht="15"/>
    <row r="325" spans="1:12" customHeight="1" ht="15"/>
    <row r="326" spans="1:12" customHeight="1" ht="15"/>
    <row r="327" spans="1:12" customHeight="1" ht="15"/>
    <row r="328" spans="1:12" customHeight="1" ht="15"/>
    <row r="329" spans="1:12" customHeight="1" ht="15"/>
    <row r="330" spans="1:12" customHeight="1" ht="15"/>
    <row r="331" spans="1:12" customHeight="1" ht="15"/>
    <row r="332" spans="1:12" customHeight="1" ht="15"/>
    <row r="333" spans="1:12" customHeight="1" ht="15"/>
    <row r="334" spans="1:12" customHeight="1" ht="15"/>
    <row r="335" spans="1:12" customHeight="1" ht="15"/>
    <row r="336" spans="1:12" customHeight="1" ht="15"/>
    <row r="337" spans="1:12" customHeight="1" ht="15"/>
    <row r="338" spans="1:12" customHeight="1" ht="15"/>
    <row r="339" spans="1:12" customHeight="1" ht="15"/>
    <row r="340" spans="1:12" customHeight="1" ht="15"/>
    <row r="341" spans="1:12" customHeight="1" ht="15"/>
    <row r="342" spans="1:12" customHeight="1" ht="15"/>
    <row r="343" spans="1:12" customHeight="1" ht="15"/>
    <row r="344" spans="1:12" customHeight="1" ht="15"/>
    <row r="345" spans="1:12" customHeight="1" ht="15"/>
    <row r="346" spans="1:12" customHeight="1" ht="15"/>
    <row r="347" spans="1:12" customHeight="1" ht="15"/>
    <row r="348" spans="1:12" customHeight="1" ht="15"/>
    <row r="349" spans="1:12" customHeight="1" ht="15"/>
    <row r="350" spans="1:12" customHeight="1" ht="15"/>
    <row r="351" spans="1:12" customHeight="1" ht="15"/>
    <row r="352" spans="1:12" customHeight="1" ht="15"/>
    <row r="353" spans="1:12" customHeight="1" ht="15"/>
    <row r="354" spans="1:12" customHeight="1" ht="15"/>
    <row r="355" spans="1:12" customHeight="1" ht="15"/>
    <row r="356" spans="1:12" customHeight="1" ht="15"/>
    <row r="357" spans="1:12" customHeight="1" ht="15"/>
    <row r="358" spans="1:12" customHeight="1" ht="15"/>
    <row r="359" spans="1:12" customHeight="1" ht="15"/>
    <row r="360" spans="1:12" customHeight="1" ht="15"/>
    <row r="361" spans="1:12" customHeight="1" ht="15"/>
    <row r="362" spans="1:12" customHeight="1" ht="15"/>
    <row r="363" spans="1:12" customHeight="1" ht="15"/>
    <row r="364" spans="1:12" customHeight="1" ht="15"/>
    <row r="365" spans="1:12" customHeight="1" ht="15"/>
    <row r="366" spans="1:12" customHeight="1" ht="15"/>
    <row r="367" spans="1:12" customHeight="1" ht="15"/>
    <row r="368" spans="1:12" customHeight="1" ht="15"/>
    <row r="369" spans="1:12" customHeight="1" ht="15"/>
    <row r="370" spans="1:12" customHeight="1" ht="15"/>
    <row r="371" spans="1:12" customHeight="1" ht="15"/>
    <row r="372" spans="1:12" customHeight="1" ht="15"/>
    <row r="373" spans="1:12" customHeight="1" ht="15"/>
    <row r="374" spans="1:12" customHeight="1" ht="15"/>
    <row r="375" spans="1:12" customHeight="1" ht="15"/>
    <row r="376" spans="1:12" customHeight="1" ht="15"/>
    <row r="377" spans="1:12" customHeight="1" ht="15"/>
    <row r="378" spans="1:12" customHeight="1" ht="15"/>
    <row r="379" spans="1:12" customHeight="1" ht="15"/>
    <row r="380" spans="1:12" customHeight="1" ht="15"/>
    <row r="381" spans="1:12" customHeight="1" ht="15"/>
    <row r="382" spans="1:12" customHeight="1" ht="15"/>
    <row r="383" spans="1:12" customHeight="1" ht="15"/>
    <row r="384" spans="1:12" customHeight="1" ht="15"/>
    <row r="385" spans="1:12" customHeight="1" ht="15"/>
    <row r="386" spans="1:12" customHeight="1" ht="15"/>
    <row r="387" spans="1:12" customHeight="1" ht="15"/>
    <row r="388" spans="1:12" customHeight="1" ht="15"/>
    <row r="389" spans="1:12" customHeight="1" ht="15"/>
    <row r="390" spans="1:12" customHeight="1" ht="15"/>
    <row r="391" spans="1:12" customHeight="1" ht="15"/>
    <row r="392" spans="1:12" customHeight="1" ht="15"/>
    <row r="393" spans="1:12" customHeight="1" ht="15"/>
    <row r="394" spans="1:12" customHeight="1" ht="15"/>
    <row r="395" spans="1:12" customHeight="1" ht="15"/>
    <row r="396" spans="1:12" customHeight="1" ht="15"/>
    <row r="397" spans="1:12" customHeight="1" ht="15"/>
    <row r="398" spans="1:12" customHeight="1" ht="15"/>
    <row r="399" spans="1:12" customHeight="1" ht="15"/>
    <row r="400" spans="1:12" customHeight="1" ht="15"/>
    <row r="401" spans="1:12" customHeight="1" ht="15"/>
    <row r="402" spans="1:12" customHeight="1" ht="15"/>
    <row r="403" spans="1:12" customHeight="1" ht="15"/>
    <row r="404" spans="1:12" customHeight="1" ht="15"/>
    <row r="405" spans="1:12" customHeight="1" ht="15"/>
    <row r="406" spans="1:12" customHeight="1" ht="15"/>
    <row r="407" spans="1:12" customHeight="1" ht="15"/>
    <row r="408" spans="1:12" customHeight="1" ht="15"/>
    <row r="409" spans="1:12" customHeight="1" ht="15"/>
    <row r="410" spans="1:12" customHeight="1" ht="15"/>
    <row r="411" spans="1:12" customHeight="1" ht="15"/>
    <row r="412" spans="1:12" customHeight="1" ht="15"/>
    <row r="413" spans="1:12" customHeight="1" ht="15"/>
    <row r="414" spans="1:12" customHeight="1" ht="15"/>
    <row r="415" spans="1:12" customHeight="1" ht="15"/>
    <row r="416" spans="1:12" customHeight="1" ht="15"/>
    <row r="417" spans="1:12" customHeight="1" ht="15"/>
    <row r="418" spans="1:12" customHeight="1" ht="15"/>
    <row r="419" spans="1:12" customHeight="1" ht="15"/>
    <row r="420" spans="1:12" customHeight="1" ht="15"/>
    <row r="421" spans="1:12" customHeight="1" ht="15"/>
    <row r="422" spans="1:12" customHeight="1" ht="15"/>
    <row r="423" spans="1:12" customHeight="1" ht="15"/>
    <row r="424" spans="1:12" customHeight="1" ht="15"/>
    <row r="425" spans="1:12" customHeight="1" ht="15"/>
    <row r="426" spans="1:12" customHeight="1" ht="15"/>
    <row r="427" spans="1:12" customHeight="1" ht="15"/>
    <row r="428" spans="1:12" customHeight="1" ht="15"/>
    <row r="429" spans="1:12" customHeight="1" ht="15"/>
    <row r="430" spans="1:12" customHeight="1" ht="15"/>
    <row r="431" spans="1:12" customHeight="1" ht="15"/>
    <row r="432" spans="1:12" customHeight="1" ht="15"/>
    <row r="433" spans="1:12" customHeight="1" ht="15"/>
    <row r="434" spans="1:12" customHeight="1" ht="15"/>
    <row r="435" spans="1:12" customHeight="1" ht="15"/>
    <row r="436" spans="1:12" customHeight="1" ht="15"/>
    <row r="437" spans="1:12" customHeight="1" ht="15"/>
    <row r="438" spans="1:12" customHeight="1" ht="15"/>
    <row r="439" spans="1:12" customHeight="1" ht="15"/>
    <row r="440" spans="1:12" customHeight="1" ht="15"/>
    <row r="441" spans="1:12" customHeight="1" ht="15"/>
    <row r="442" spans="1:12" customHeight="1" ht="15"/>
    <row r="443" spans="1:12" customHeight="1" ht="15"/>
    <row r="444" spans="1:12" customHeight="1" ht="15"/>
    <row r="445" spans="1:12" customHeight="1" ht="15"/>
    <row r="446" spans="1:12" customHeight="1" ht="15"/>
    <row r="447" spans="1:12" customHeight="1" ht="15"/>
    <row r="448" spans="1:12" customHeight="1" ht="15"/>
    <row r="449" spans="1:12" customHeight="1" ht="15"/>
    <row r="450" spans="1:12" customHeight="1" ht="15"/>
    <row r="451" spans="1:12" customHeight="1" ht="15"/>
    <row r="452" spans="1:12" customHeight="1" ht="15"/>
    <row r="453" spans="1:12" customHeight="1" ht="15"/>
    <row r="454" spans="1:12" customHeight="1" ht="15"/>
    <row r="455" spans="1:12" customHeight="1" ht="15"/>
    <row r="456" spans="1:12" customHeight="1" ht="15"/>
    <row r="457" spans="1:12" customHeight="1" ht="15"/>
    <row r="458" spans="1:12" customHeight="1" ht="15"/>
    <row r="459" spans="1:12" customHeight="1" ht="15"/>
    <row r="460" spans="1:12" customHeight="1" ht="15"/>
    <row r="461" spans="1:12" customHeight="1" ht="15"/>
    <row r="462" spans="1:12" customHeight="1" ht="15"/>
    <row r="463" spans="1:12" customHeight="1" ht="15"/>
    <row r="464" spans="1:12" customHeight="1" ht="15"/>
    <row r="465" spans="1:12" customHeight="1" ht="15"/>
    <row r="466" spans="1:12" customHeight="1" ht="15"/>
    <row r="467" spans="1:12" customHeight="1" ht="15"/>
    <row r="468" spans="1:12" customHeight="1" ht="15"/>
    <row r="469" spans="1:12" customHeight="1" ht="15"/>
    <row r="470" spans="1:12" customHeight="1" ht="15"/>
    <row r="471" spans="1:12" customHeight="1" ht="15"/>
    <row r="472" spans="1:12" customHeight="1" ht="15"/>
    <row r="473" spans="1:12" customHeight="1" ht="15"/>
    <row r="474" spans="1:12" customHeight="1" ht="15"/>
    <row r="475" spans="1:12" customHeight="1" ht="15"/>
    <row r="476" spans="1:12" customHeight="1" ht="15"/>
    <row r="477" spans="1:12" customHeight="1" ht="15"/>
    <row r="478" spans="1:12" customHeight="1" ht="15"/>
    <row r="479" spans="1:12" customHeight="1" ht="15"/>
    <row r="480" spans="1:12" customHeight="1" ht="15"/>
    <row r="481" spans="1:12" customHeight="1" ht="15"/>
    <row r="482" spans="1:12" customHeight="1" ht="15"/>
    <row r="483" spans="1:12" customHeight="1" ht="15"/>
    <row r="484" spans="1:12" customHeight="1" ht="15"/>
    <row r="485" spans="1:12" customHeight="1" ht="15"/>
    <row r="486" spans="1:12" customHeight="1" ht="15"/>
    <row r="487" spans="1:12" customHeight="1" ht="15"/>
    <row r="488" spans="1:12" customHeight="1" ht="15"/>
    <row r="489" spans="1:12" customHeight="1" ht="15"/>
    <row r="490" spans="1:12" customHeight="1" ht="15"/>
    <row r="491" spans="1:12" customHeight="1" ht="15"/>
    <row r="492" spans="1:12" customHeight="1" ht="15"/>
    <row r="493" spans="1:12" customHeight="1" ht="15"/>
    <row r="494" spans="1:12" customHeight="1" ht="15"/>
    <row r="495" spans="1:12" customHeight="1" ht="15"/>
    <row r="496" spans="1:12" customHeight="1" ht="15"/>
    <row r="497" spans="1:12" customHeight="1" ht="15"/>
    <row r="498" spans="1:12" customHeight="1" ht="15"/>
    <row r="499" spans="1:12" customHeight="1" ht="15"/>
    <row r="500" spans="1:12" customHeight="1" ht="15"/>
    <row r="501" spans="1:12" customHeight="1" ht="15"/>
    <row r="502" spans="1:12" customHeight="1" ht="15"/>
    <row r="503" spans="1:12" customHeight="1" ht="15"/>
    <row r="504" spans="1:12" customHeight="1" ht="15"/>
    <row r="505" spans="1:12" customHeight="1" ht="15"/>
    <row r="506" spans="1:12" customHeight="1" ht="15"/>
    <row r="507" spans="1:12" customHeight="1" ht="15"/>
    <row r="508" spans="1:12" customHeight="1" ht="15"/>
    <row r="509" spans="1:12" customHeight="1" ht="15"/>
    <row r="510" spans="1:12" customHeight="1" ht="15"/>
    <row r="511" spans="1:12" customHeight="1" ht="15"/>
    <row r="512" spans="1:12" customHeight="1" ht="15"/>
    <row r="513" spans="1:12" customHeight="1" ht="15"/>
    <row r="514" spans="1:12" customHeight="1" ht="15"/>
    <row r="515" spans="1:12" customHeight="1" ht="15"/>
    <row r="516" spans="1:12" customHeight="1" ht="15"/>
    <row r="517" spans="1:12" customHeight="1" ht="15"/>
    <row r="518" spans="1:12" customHeight="1" ht="15"/>
    <row r="519" spans="1:12" customHeight="1" ht="15"/>
    <row r="520" spans="1:12" customHeight="1" ht="15"/>
    <row r="521" spans="1:12" customHeight="1" ht="15"/>
    <row r="522" spans="1:12" customHeight="1" ht="15"/>
    <row r="523" spans="1:12" customHeight="1" ht="15"/>
    <row r="524" spans="1:12" customHeight="1" ht="15"/>
    <row r="525" spans="1:12" customHeight="1" ht="15"/>
    <row r="526" spans="1:12" customHeight="1" ht="15"/>
    <row r="527" spans="1:12" customHeight="1" ht="15"/>
    <row r="528" spans="1:12" customHeight="1" ht="15"/>
    <row r="529" spans="1:12" customHeight="1" ht="15"/>
    <row r="530" spans="1:12" customHeight="1" ht="15"/>
    <row r="531" spans="1:12" customHeight="1" ht="15"/>
    <row r="532" spans="1:12" customHeight="1" ht="15"/>
    <row r="533" spans="1:12" customHeight="1" ht="15"/>
    <row r="534" spans="1:12" customHeight="1" ht="15"/>
    <row r="535" spans="1:12" customHeight="1" ht="15"/>
    <row r="536" spans="1:12" customHeight="1" ht="15"/>
    <row r="537" spans="1:12" customHeight="1" ht="15"/>
    <row r="538" spans="1:12" customHeight="1" ht="15"/>
    <row r="539" spans="1:12" customHeight="1" ht="15"/>
    <row r="540" spans="1:12" customHeight="1" ht="15"/>
    <row r="541" spans="1:12" customHeight="1" ht="15"/>
    <row r="542" spans="1:12" customHeight="1" ht="15"/>
    <row r="543" spans="1:12" customHeight="1" ht="15"/>
    <row r="544" spans="1:12" customHeight="1" ht="15"/>
    <row r="545" spans="1:12" customHeight="1" ht="15"/>
    <row r="546" spans="1:12" customHeight="1" ht="15"/>
    <row r="547" spans="1:12" customHeight="1" ht="15"/>
    <row r="548" spans="1:12" customHeight="1" ht="15"/>
    <row r="549" spans="1:12" customHeight="1" ht="15"/>
    <row r="550" spans="1:12" customHeight="1" ht="15"/>
    <row r="551" spans="1:12" customHeight="1" ht="15"/>
    <row r="552" spans="1:12" customHeight="1" ht="15"/>
    <row r="553" spans="1:12" customHeight="1" ht="15"/>
    <row r="554" spans="1:12" customHeight="1" ht="15"/>
    <row r="555" spans="1:12" customHeight="1" ht="15"/>
    <row r="556" spans="1:12" customHeight="1" ht="15"/>
    <row r="557" spans="1:12" customHeight="1" ht="15"/>
    <row r="558" spans="1:12" customHeight="1" ht="15"/>
    <row r="559" spans="1:12" customHeight="1" ht="15"/>
    <row r="560" spans="1:12" customHeight="1" ht="15"/>
    <row r="561" spans="1:12" customHeight="1" ht="15"/>
    <row r="562" spans="1:12" customHeight="1" ht="15"/>
    <row r="563" spans="1:12" customHeight="1" ht="15"/>
    <row r="564" spans="1:12" customHeight="1" ht="15"/>
    <row r="565" spans="1:12" customHeight="1" ht="15"/>
    <row r="566" spans="1:12" customHeight="1" ht="15"/>
    <row r="567" spans="1:12" customHeight="1" ht="15"/>
    <row r="568" spans="1:12" customHeight="1" ht="15"/>
    <row r="569" spans="1:12" customHeight="1" ht="15"/>
    <row r="570" spans="1:12" customHeight="1" ht="15"/>
    <row r="571" spans="1:12" customHeight="1" ht="15"/>
    <row r="572" spans="1:12" customHeight="1" ht="15"/>
    <row r="573" spans="1:12" customHeight="1" ht="15"/>
    <row r="574" spans="1:12" customHeight="1" ht="15"/>
    <row r="575" spans="1:12" customHeight="1" ht="15"/>
    <row r="576" spans="1:12" customHeight="1" ht="15"/>
    <row r="577" spans="1:12" customHeight="1" ht="15"/>
    <row r="578" spans="1:12" customHeight="1" ht="15"/>
    <row r="579" spans="1:12" customHeight="1" ht="15"/>
    <row r="580" spans="1:12" customHeight="1" ht="15"/>
    <row r="581" spans="1:12" customHeight="1" ht="15"/>
    <row r="582" spans="1:12" customHeight="1" ht="15"/>
    <row r="583" spans="1:12" customHeight="1" ht="15"/>
    <row r="584" spans="1:12" customHeight="1" ht="15"/>
    <row r="585" spans="1:12" customHeight="1" ht="15"/>
    <row r="586" spans="1:12" customHeight="1" ht="15"/>
    <row r="587" spans="1:12" customHeight="1" ht="15"/>
    <row r="588" spans="1:12" customHeight="1" ht="15"/>
    <row r="589" spans="1:12" customHeight="1" ht="15"/>
    <row r="590" spans="1:12" customHeight="1" ht="15"/>
    <row r="591" spans="1:12" customHeight="1" ht="15"/>
    <row r="592" spans="1:12" customHeight="1" ht="15"/>
    <row r="593" spans="1:12" customHeight="1" ht="15"/>
    <row r="594" spans="1:12" customHeight="1" ht="15"/>
    <row r="595" spans="1:12" customHeight="1" ht="15"/>
    <row r="596" spans="1:12" customHeight="1" ht="15"/>
    <row r="597" spans="1:12" customHeight="1" ht="15"/>
    <row r="598" spans="1:12" customHeight="1" ht="15"/>
    <row r="599" spans="1:12" customHeight="1" ht="15"/>
    <row r="600" spans="1:12" customHeight="1" ht="15"/>
    <row r="601" spans="1:12" customHeight="1" ht="15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97:C97"/>
    <mergeCell ref="B3:D3"/>
    <mergeCell ref="B31:C31"/>
    <mergeCell ref="B12:C12"/>
    <mergeCell ref="B17:C17"/>
    <mergeCell ref="B22:C22"/>
    <mergeCell ref="B30:C30"/>
    <mergeCell ref="B98:C98"/>
    <mergeCell ref="B4:C4"/>
    <mergeCell ref="B70:C70"/>
    <mergeCell ref="B73:C73"/>
    <mergeCell ref="B78:C78"/>
    <mergeCell ref="B83:C83"/>
    <mergeCell ref="B88:C88"/>
    <mergeCell ref="B94:C94"/>
    <mergeCell ref="B36:C36"/>
    <mergeCell ref="B42:C42"/>
    <mergeCell ref="B49:C49"/>
    <mergeCell ref="B57:C57"/>
    <mergeCell ref="B62:C62"/>
    <mergeCell ref="B69:C69"/>
    <mergeCell ref="B50:C50"/>
    <mergeCell ref="B5:C5"/>
  </mergeCell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98"/>
  <sheetViews>
    <sheetView tabSelected="0" workbookViewId="0" zoomScale="130" zoomScaleNormal="130" showGridLines="false" showRowColHeaders="1">
      <selection activeCell="I1" sqref="I1"/>
    </sheetView>
  </sheetViews>
  <sheetFormatPr defaultRowHeight="14.4" defaultColWidth="8.83203125" outlineLevelRow="1" outlineLevelCol="0"/>
  <cols>
    <col min="1" max="1" width="2.33203125" customWidth="true" style="0"/>
    <col min="2" max="2" width="8.33203125" customWidth="true" style="1"/>
    <col min="3" max="3" width="9.5" customWidth="true" style="1"/>
    <col min="4" max="4" width="10.1640625" customWidth="true" style="1"/>
    <col min="5" max="5" width="9.6640625" customWidth="true" style="1"/>
    <col min="6" max="6" width="10.33203125" customWidth="true" style="1"/>
    <col min="7" max="7" width="8.5" customWidth="true" style="195"/>
    <col min="8" max="8" width="10.33203125" customWidth="true" style="1"/>
    <col min="9" max="9" width="10.83203125" customWidth="true" style="1"/>
    <col min="10" max="10" width="10.83203125" customWidth="true" style="1"/>
    <col min="11" max="11" width="10.83203125" customWidth="true" style="1"/>
    <col min="12" max="12" width="10.83203125" customWidth="true" style="0"/>
  </cols>
  <sheetData>
    <row r="1" spans="1:12">
      <c r="B1" s="194" t="s">
        <v>1993</v>
      </c>
      <c r="C1" s="194"/>
    </row>
    <row r="2" spans="1:12">
      <c r="B2" s="194" t="s">
        <v>2025</v>
      </c>
      <c r="C2" s="194"/>
    </row>
    <row r="3" spans="1:12" customHeight="1" ht="15">
      <c r="B3" s="277" t="str">
        <f>+StatusPGundertakeCluster!A3</f>
        <v>0</v>
      </c>
      <c r="C3" s="277"/>
      <c r="D3" s="277"/>
    </row>
    <row r="4" spans="1:12" customHeight="1" ht="56">
      <c r="B4" s="308" t="s">
        <v>1996</v>
      </c>
      <c r="C4" s="309"/>
      <c r="D4" s="236" t="s">
        <v>2027</v>
      </c>
      <c r="E4" s="236" t="s">
        <v>2028</v>
      </c>
      <c r="F4" s="236" t="s">
        <v>2029</v>
      </c>
      <c r="G4" s="236" t="s">
        <v>2030</v>
      </c>
      <c r="H4" s="236" t="s">
        <v>2031</v>
      </c>
      <c r="I4" s="236" t="s">
        <v>2032</v>
      </c>
      <c r="K4" s="210" t="s">
        <v>6</v>
      </c>
    </row>
    <row r="5" spans="1:12">
      <c r="B5" s="306" t="s">
        <v>5</v>
      </c>
      <c r="C5" s="307"/>
      <c r="D5" s="232" t="str">
        <f>+D12+D17+D22+D30</f>
        <v>0</v>
      </c>
      <c r="E5" s="233" t="str">
        <f>+E12+E17+E22+E30</f>
        <v>0</v>
      </c>
      <c r="F5" s="233" t="str">
        <f>+F12+F17+F22+F30</f>
        <v>0</v>
      </c>
      <c r="G5" s="235" t="str">
        <f>IFERROR(+F5/E5," ")</f>
        <v>0</v>
      </c>
      <c r="H5" s="234" t="str">
        <f>SUM(H13:H16)</f>
        <v>0</v>
      </c>
      <c r="I5" s="235" t="str">
        <f>IFERROR(+H5/F5," ")</f>
        <v>0</v>
      </c>
    </row>
    <row r="6" spans="1:12" hidden="true" outlineLevel="1">
      <c r="B6" s="240" t="s">
        <v>1</v>
      </c>
      <c r="C6" s="240" t="s">
        <v>0</v>
      </c>
      <c r="D6" s="35" t="str">
        <f>COUNTIFS('SP List (I-REAP)'!$D:$D,DisburseClusterRegion!$C6,'SP List (I-REAP)'!$P:$P,DisburseClusterRegion!$K$4)</f>
        <v>0</v>
      </c>
      <c r="E6" s="201" t="str">
        <f>(SUMIFS('SP List (I-REAP)'!$K:$K,'SP List (I-REAP)'!$D:$D,DisburseRegProv!$C6,'SP List (I-REAP)'!$P:$P,DisburseRegProv!$K$4)/1000000)+(SUMIFS('SP List (I-REAP)'!$M:$M,'SP List (I-REAP)'!$D:$D,DisburseRegProv!$C6,'SP List (I-REAP)'!$P:$P,DisburseRegProv!$K$4)/1000000)</f>
        <v>0</v>
      </c>
      <c r="F6" s="201" t="str">
        <f>SUMIFS('SP List (I-REAP)'!$W:$W,'SP List (I-REAP)'!$D:$D,DisburseClusterRegion!$C6,'SP List (I-REAP)'!$P:$P,DisburseClusterRegion!$K$4)/1000000</f>
        <v>0</v>
      </c>
      <c r="G6" s="197" t="str">
        <f>IFERROR(+F6/E6," ")</f>
        <v>0</v>
      </c>
      <c r="H6" s="201" t="str">
        <f>SUMIFS('SP List (I-REAP)'!$Z:$Z,'SP List (I-REAP)'!$D:$D,DisburseClusterRegion!$C6,'SP List (I-REAP)'!$P:$P,DisburseClusterRegion!$K$4)/1000000</f>
        <v>0</v>
      </c>
      <c r="I6" s="198" t="str">
        <f>IFERROR(+H6/F6," ")</f>
        <v>0</v>
      </c>
    </row>
    <row r="7" spans="1:12" hidden="true" outlineLevel="1">
      <c r="B7" s="240" t="s">
        <v>1</v>
      </c>
      <c r="C7" s="240" t="s">
        <v>23</v>
      </c>
      <c r="D7" s="35" t="str">
        <f>COUNTIFS('SP List (I-REAP)'!$D:$D,DisburseClusterRegion!$C7,'SP List (I-REAP)'!$P:$P,DisburseClusterRegion!$K$4)</f>
        <v>0</v>
      </c>
      <c r="E7" s="201" t="str">
        <f>(SUMIFS('SP List (I-REAP)'!$K:$K,'SP List (I-REAP)'!$D:$D,DisburseRegProv!$C7,'SP List (I-REAP)'!$P:$P,DisburseRegProv!$K$4)/1000000)+(SUMIFS('SP List (I-REAP)'!$M:$M,'SP List (I-REAP)'!$D:$D,DisburseRegProv!$C7,'SP List (I-REAP)'!$P:$P,DisburseRegProv!$K$4)/1000000)</f>
        <v>0</v>
      </c>
      <c r="F7" s="201" t="str">
        <f>SUMIFS('SP List (I-REAP)'!$W:$W,'SP List (I-REAP)'!$D:$D,DisburseClusterRegion!$C7,'SP List (I-REAP)'!$P:$P,DisburseClusterRegion!$K$4)/1000000</f>
        <v>0</v>
      </c>
      <c r="G7" s="197" t="str">
        <f>IFERROR(+F7/E7," ")</f>
        <v>0</v>
      </c>
      <c r="H7" s="201" t="str">
        <f>SUMIFS('SP List (I-REAP)'!$Z:$Z,'SP List (I-REAP)'!$D:$D,DisburseClusterRegion!$C7,'SP List (I-REAP)'!$P:$P,DisburseClusterRegion!$K$4)/1000000</f>
        <v>0</v>
      </c>
      <c r="I7" s="198" t="str">
        <f>IFERROR(+H7/F7," ")</f>
        <v>0</v>
      </c>
    </row>
    <row r="8" spans="1:12" hidden="true" outlineLevel="1">
      <c r="B8" s="240" t="s">
        <v>1</v>
      </c>
      <c r="C8" s="240" t="s">
        <v>31</v>
      </c>
      <c r="D8" s="35" t="str">
        <f>COUNTIFS('SP List (I-REAP)'!$D:$D,DisburseClusterRegion!$C8,'SP List (I-REAP)'!$P:$P,DisburseClusterRegion!$K$4)</f>
        <v>0</v>
      </c>
      <c r="E8" s="201" t="str">
        <f>(SUMIFS('SP List (I-REAP)'!$K:$K,'SP List (I-REAP)'!$D:$D,DisburseRegProv!$C8,'SP List (I-REAP)'!$P:$P,DisburseRegProv!$K$4)/1000000)+(SUMIFS('SP List (I-REAP)'!$M:$M,'SP List (I-REAP)'!$D:$D,DisburseRegProv!$C8,'SP List (I-REAP)'!$P:$P,DisburseRegProv!$K$4)/1000000)</f>
        <v>0</v>
      </c>
      <c r="F8" s="201" t="str">
        <f>SUMIFS('SP List (I-REAP)'!$W:$W,'SP List (I-REAP)'!$D:$D,DisburseClusterRegion!$C8,'SP List (I-REAP)'!$P:$P,DisburseClusterRegion!$K$4)/1000000</f>
        <v>0</v>
      </c>
      <c r="G8" s="197" t="str">
        <f>IFERROR(+F8/E8," ")</f>
        <v>0</v>
      </c>
      <c r="H8" s="201" t="str">
        <f>SUMIFS('SP List (I-REAP)'!$Z:$Z,'SP List (I-REAP)'!$D:$D,DisburseClusterRegion!$C8,'SP List (I-REAP)'!$P:$P,DisburseClusterRegion!$K$4)/1000000</f>
        <v>0</v>
      </c>
      <c r="I8" s="198" t="str">
        <f>IFERROR(+H8/F8," ")</f>
        <v>0</v>
      </c>
    </row>
    <row r="9" spans="1:12" hidden="true" outlineLevel="1">
      <c r="B9" s="240" t="s">
        <v>1</v>
      </c>
      <c r="C9" s="240" t="s">
        <v>56</v>
      </c>
      <c r="D9" s="35" t="str">
        <f>COUNTIFS('SP List (I-REAP)'!$D:$D,DisburseClusterRegion!$C9,'SP List (I-REAP)'!$P:$P,DisburseClusterRegion!$K$4)</f>
        <v>0</v>
      </c>
      <c r="E9" s="201" t="str">
        <f>(SUMIFS('SP List (I-REAP)'!$K:$K,'SP List (I-REAP)'!$D:$D,DisburseRegProv!$C9,'SP List (I-REAP)'!$P:$P,DisburseRegProv!$K$4)/1000000)+(SUMIFS('SP List (I-REAP)'!$M:$M,'SP List (I-REAP)'!$D:$D,DisburseRegProv!$C9,'SP List (I-REAP)'!$P:$P,DisburseRegProv!$K$4)/1000000)</f>
        <v>0</v>
      </c>
      <c r="F9" s="201" t="str">
        <f>SUMIFS('SP List (I-REAP)'!$W:$W,'SP List (I-REAP)'!$D:$D,DisburseClusterRegion!$C9,'SP List (I-REAP)'!$P:$P,DisburseClusterRegion!$K$4)/1000000</f>
        <v>0</v>
      </c>
      <c r="G9" s="197" t="str">
        <f>IFERROR(+F9/E9," ")</f>
        <v>0</v>
      </c>
      <c r="H9" s="201" t="str">
        <f>SUMIFS('SP List (I-REAP)'!$Z:$Z,'SP List (I-REAP)'!$D:$D,DisburseClusterRegion!$C9,'SP List (I-REAP)'!$P:$P,DisburseClusterRegion!$K$4)/1000000</f>
        <v>0</v>
      </c>
      <c r="I9" s="198" t="str">
        <f>IFERROR(+H9/F9," ")</f>
        <v>0</v>
      </c>
    </row>
    <row r="10" spans="1:12" hidden="true" outlineLevel="1">
      <c r="B10" s="240" t="s">
        <v>1</v>
      </c>
      <c r="C10" s="240" t="s">
        <v>61</v>
      </c>
      <c r="D10" s="35" t="str">
        <f>COUNTIFS('SP List (I-REAP)'!$D:$D,DisburseClusterRegion!$C10,'SP List (I-REAP)'!$P:$P,DisburseClusterRegion!$K$4)</f>
        <v>0</v>
      </c>
      <c r="E10" s="201" t="str">
        <f>(SUMIFS('SP List (I-REAP)'!$K:$K,'SP List (I-REAP)'!$D:$D,DisburseRegProv!$C10,'SP List (I-REAP)'!$P:$P,DisburseRegProv!$K$4)/1000000)+(SUMIFS('SP List (I-REAP)'!$M:$M,'SP List (I-REAP)'!$D:$D,DisburseRegProv!$C10,'SP List (I-REAP)'!$P:$P,DisburseRegProv!$K$4)/1000000)</f>
        <v>0</v>
      </c>
      <c r="F10" s="201" t="str">
        <f>SUMIFS('SP List (I-REAP)'!$W:$W,'SP List (I-REAP)'!$D:$D,DisburseClusterRegion!$C10,'SP List (I-REAP)'!$P:$P,DisburseClusterRegion!$K$4)/1000000</f>
        <v>0</v>
      </c>
      <c r="G10" s="197" t="str">
        <f>IFERROR(+F10/E10," ")</f>
        <v>0</v>
      </c>
      <c r="H10" s="201" t="str">
        <f>SUMIFS('SP List (I-REAP)'!$Z:$Z,'SP List (I-REAP)'!$D:$D,DisburseClusterRegion!$C10,'SP List (I-REAP)'!$P:$P,DisburseClusterRegion!$K$4)/1000000</f>
        <v>0</v>
      </c>
      <c r="I10" s="198" t="str">
        <f>IFERROR(+H10/F10," ")</f>
        <v>0</v>
      </c>
    </row>
    <row r="11" spans="1:12" hidden="true" outlineLevel="1">
      <c r="B11" s="240" t="s">
        <v>1</v>
      </c>
      <c r="C11" s="240" t="s">
        <v>71</v>
      </c>
      <c r="D11" s="35" t="str">
        <f>COUNTIFS('SP List (I-REAP)'!$D:$D,DisburseClusterRegion!$C11,'SP List (I-REAP)'!$P:$P,DisburseClusterRegion!$K$4)</f>
        <v>0</v>
      </c>
      <c r="E11" s="201" t="str">
        <f>(SUMIFS('SP List (I-REAP)'!$K:$K,'SP List (I-REAP)'!$D:$D,DisburseRegProv!$C11,'SP List (I-REAP)'!$P:$P,DisburseRegProv!$K$4)/1000000)+(SUMIFS('SP List (I-REAP)'!$M:$M,'SP List (I-REAP)'!$D:$D,DisburseRegProv!$C11,'SP List (I-REAP)'!$P:$P,DisburseRegProv!$K$4)/1000000)</f>
        <v>0</v>
      </c>
      <c r="F11" s="201" t="str">
        <f>SUMIFS('SP List (I-REAP)'!$W:$W,'SP List (I-REAP)'!$D:$D,DisburseClusterRegion!$C11,'SP List (I-REAP)'!$P:$P,DisburseClusterRegion!$K$4)/1000000</f>
        <v>0</v>
      </c>
      <c r="G11" s="197" t="str">
        <f>IFERROR(+F11/E11," ")</f>
        <v>0</v>
      </c>
      <c r="H11" s="201" t="str">
        <f>SUMIFS('SP List (I-REAP)'!$Z:$Z,'SP List (I-REAP)'!$D:$D,DisburseClusterRegion!$C11,'SP List (I-REAP)'!$P:$P,DisburseClusterRegion!$K$4)/1000000</f>
        <v>0</v>
      </c>
      <c r="I11" s="198" t="str">
        <f>IFERROR(+H11/F11," ")</f>
        <v>0</v>
      </c>
    </row>
    <row r="12" spans="1:12" collapsed="true">
      <c r="B12" s="304" t="s">
        <v>1</v>
      </c>
      <c r="C12" s="305"/>
      <c r="D12" s="225" t="str">
        <f>SUM(D6:D11)</f>
        <v>0</v>
      </c>
      <c r="E12" s="226" t="str">
        <f>SUM(E6:E11)</f>
        <v>0</v>
      </c>
      <c r="F12" s="226" t="str">
        <f>SUM(F6:F11)</f>
        <v>0</v>
      </c>
      <c r="G12" s="227" t="str">
        <f>IFERROR(+F12/E12," ")</f>
        <v>0</v>
      </c>
      <c r="H12" s="226" t="str">
        <f>SUM(H6:H11)</f>
        <v>0</v>
      </c>
      <c r="I12" s="227" t="str">
        <f>IFERROR(+H12/F12," ")</f>
        <v>0</v>
      </c>
    </row>
    <row r="13" spans="1:12" hidden="true" outlineLevel="1">
      <c r="B13" s="230" t="s">
        <v>4</v>
      </c>
      <c r="C13" s="230" t="s">
        <v>57</v>
      </c>
      <c r="D13" s="225" t="str">
        <f>COUNTIFS('SP List (I-REAP)'!$D:$D,DisburseClusterRegion!$C13,'SP List (I-REAP)'!$P:$P,DisburseClusterRegion!$K$4)</f>
        <v>0</v>
      </c>
      <c r="E13" s="201" t="str">
        <f>(SUMIFS('SP List (I-REAP)'!$K:$K,'SP List (I-REAP)'!$D:$D,DisburseRegProv!$C13,'SP List (I-REAP)'!$P:$P,DisburseRegProv!$K$4)/1000000)+(SUMIFS('SP List (I-REAP)'!$M:$M,'SP List (I-REAP)'!$D:$D,DisburseRegProv!$C13,'SP List (I-REAP)'!$P:$P,DisburseRegProv!$K$4)/1000000)</f>
        <v>0</v>
      </c>
      <c r="F13" s="228" t="str">
        <f>SUMIFS('SP List (I-REAP)'!$W:$W,'SP List (I-REAP)'!$D:$D,DisburseClusterRegion!$C13,'SP List (I-REAP)'!$P:$P,DisburseClusterRegion!$K$4)/1000000</f>
        <v>0</v>
      </c>
      <c r="G13" s="227" t="str">
        <f>IFERROR(+F13/E13," ")</f>
        <v>0</v>
      </c>
      <c r="H13" s="228" t="str">
        <f>SUMIFS('SP List (I-REAP)'!$Z:$Z,'SP List (I-REAP)'!$D:$D,DisburseClusterRegion!$C13,'SP List (I-REAP)'!$P:$P,DisburseClusterRegion!$K$4)/1000000</f>
        <v>0</v>
      </c>
      <c r="I13" s="198" t="str">
        <f>IFERROR(+H13/F13," ")</f>
        <v>0</v>
      </c>
    </row>
    <row r="14" spans="1:12" hidden="true" outlineLevel="1">
      <c r="B14" s="230" t="s">
        <v>4</v>
      </c>
      <c r="C14" s="230" t="s">
        <v>58</v>
      </c>
      <c r="D14" s="225" t="str">
        <f>COUNTIFS('SP List (I-REAP)'!$D:$D,DisburseClusterRegion!$C14,'SP List (I-REAP)'!$P:$P,DisburseClusterRegion!$K$4)</f>
        <v>0</v>
      </c>
      <c r="E14" s="201" t="str">
        <f>(SUMIFS('SP List (I-REAP)'!$K:$K,'SP List (I-REAP)'!$D:$D,DisburseRegProv!$C14,'SP List (I-REAP)'!$P:$P,DisburseRegProv!$K$4)/1000000)+(SUMIFS('SP List (I-REAP)'!$M:$M,'SP List (I-REAP)'!$D:$D,DisburseRegProv!$C14,'SP List (I-REAP)'!$P:$P,DisburseRegProv!$K$4)/1000000)</f>
        <v>0</v>
      </c>
      <c r="F14" s="228" t="str">
        <f>SUMIFS('SP List (I-REAP)'!$W:$W,'SP List (I-REAP)'!$D:$D,DisburseClusterRegion!$C14,'SP List (I-REAP)'!$P:$P,DisburseClusterRegion!$K$4)/1000000</f>
        <v>0</v>
      </c>
      <c r="G14" s="227" t="str">
        <f>IFERROR(+F14/E14," ")</f>
        <v>0</v>
      </c>
      <c r="H14" s="228" t="str">
        <f>SUMIFS('SP List (I-REAP)'!$Z:$Z,'SP List (I-REAP)'!$D:$D,DisburseClusterRegion!$C14,'SP List (I-REAP)'!$P:$P,DisburseClusterRegion!$K$4)/1000000</f>
        <v>0</v>
      </c>
      <c r="I14" s="198" t="str">
        <f>IFERROR(+H14/F14," ")</f>
        <v>0</v>
      </c>
    </row>
    <row r="15" spans="1:12" hidden="true" outlineLevel="1">
      <c r="B15" s="230" t="s">
        <v>4</v>
      </c>
      <c r="C15" s="230" t="s">
        <v>62</v>
      </c>
      <c r="D15" s="225" t="str">
        <f>COUNTIFS('SP List (I-REAP)'!$D:$D,DisburseClusterRegion!$C15,'SP List (I-REAP)'!$P:$P,DisburseClusterRegion!$K$4)</f>
        <v>0</v>
      </c>
      <c r="E15" s="201" t="str">
        <f>(SUMIFS('SP List (I-REAP)'!$K:$K,'SP List (I-REAP)'!$D:$D,DisburseRegProv!$C15,'SP List (I-REAP)'!$P:$P,DisburseRegProv!$K$4)/1000000)+(SUMIFS('SP List (I-REAP)'!$M:$M,'SP List (I-REAP)'!$D:$D,DisburseRegProv!$C15,'SP List (I-REAP)'!$P:$P,DisburseRegProv!$K$4)/1000000)</f>
        <v>0</v>
      </c>
      <c r="F15" s="228" t="str">
        <f>SUMIFS('SP List (I-REAP)'!$W:$W,'SP List (I-REAP)'!$D:$D,DisburseClusterRegion!$C15,'SP List (I-REAP)'!$P:$P,DisburseClusterRegion!$K$4)/1000000</f>
        <v>0</v>
      </c>
      <c r="G15" s="227" t="str">
        <f>IFERROR(+F15/E15," ")</f>
        <v>0</v>
      </c>
      <c r="H15" s="228" t="str">
        <f>SUMIFS('SP List (I-REAP)'!$Z:$Z,'SP List (I-REAP)'!$D:$D,DisburseClusterRegion!$C15,'SP List (I-REAP)'!$P:$P,DisburseClusterRegion!$K$4)/1000000</f>
        <v>0</v>
      </c>
      <c r="I15" s="198" t="str">
        <f>IFERROR(+H15/F15," ")</f>
        <v>0</v>
      </c>
    </row>
    <row r="16" spans="1:12" hidden="true" outlineLevel="1">
      <c r="B16" s="231" t="s">
        <v>4</v>
      </c>
      <c r="C16" s="231" t="s">
        <v>82</v>
      </c>
      <c r="D16" s="225" t="str">
        <f>COUNTIFS('SP List (I-REAP)'!$D:$D,DisburseClusterRegion!$C16,'SP List (I-REAP)'!$P:$P,DisburseClusterRegion!$K$4)</f>
        <v>0</v>
      </c>
      <c r="E16" s="201" t="str">
        <f>(SUMIFS('SP List (I-REAP)'!$K:$K,'SP List (I-REAP)'!$D:$D,DisburseRegProv!$C16,'SP List (I-REAP)'!$P:$P,DisburseRegProv!$K$4)/1000000)+(SUMIFS('SP List (I-REAP)'!$M:$M,'SP List (I-REAP)'!$D:$D,DisburseRegProv!$C16,'SP List (I-REAP)'!$P:$P,DisburseRegProv!$K$4)/1000000)</f>
        <v>0</v>
      </c>
      <c r="F16" s="228" t="str">
        <f>SUMIFS('SP List (I-REAP)'!$W:$W,'SP List (I-REAP)'!$D:$D,DisburseClusterRegion!$C16,'SP List (I-REAP)'!$P:$P,DisburseClusterRegion!$K$4)/1000000</f>
        <v>0</v>
      </c>
      <c r="G16" s="227" t="str">
        <f>IFERROR(+F16/E16," ")</f>
        <v>0</v>
      </c>
      <c r="H16" s="228" t="str">
        <f>SUMIFS('SP List (I-REAP)'!$Z:$Z,'SP List (I-REAP)'!$D:$D,DisburseClusterRegion!$C16,'SP List (I-REAP)'!$P:$P,DisburseClusterRegion!$K$4)/1000000</f>
        <v>0</v>
      </c>
      <c r="I16" s="198" t="str">
        <f>IFERROR(+H16/F16," ")</f>
        <v>0</v>
      </c>
    </row>
    <row r="17" spans="1:12" collapsed="true">
      <c r="B17" s="304" t="s">
        <v>4</v>
      </c>
      <c r="C17" s="305"/>
      <c r="D17" s="225" t="str">
        <f>SUM(D13:D16)</f>
        <v>0</v>
      </c>
      <c r="E17" s="226" t="str">
        <f>SUM(E13:E16)</f>
        <v>0</v>
      </c>
      <c r="F17" s="226" t="str">
        <f>SUM(F13:F16)</f>
        <v>0</v>
      </c>
      <c r="G17" s="227" t="str">
        <f>IFERROR(+F17/E17," ")</f>
        <v>0</v>
      </c>
      <c r="H17" s="226" t="str">
        <f>SUM(H13:H16)</f>
        <v>0</v>
      </c>
      <c r="I17" s="227" t="str">
        <f>IFERROR(+H17/F17," ")</f>
        <v>0</v>
      </c>
    </row>
    <row r="18" spans="1:12" hidden="true" outlineLevel="1">
      <c r="B18" s="231" t="s">
        <v>9</v>
      </c>
      <c r="C18" s="231" t="s">
        <v>41</v>
      </c>
      <c r="D18" s="225" t="str">
        <f>COUNTIFS('SP List (I-REAP)'!$D:$D,DisburseClusterRegion!$C18,'SP List (I-REAP)'!$P:$P,DisburseClusterRegion!$K$4)</f>
        <v>0</v>
      </c>
      <c r="E18" s="201" t="str">
        <f>(SUMIFS('SP List (I-REAP)'!$K:$K,'SP List (I-REAP)'!$D:$D,DisburseRegProv!$C18,'SP List (I-REAP)'!$P:$P,DisburseRegProv!$K$4)/1000000)+(SUMIFS('SP List (I-REAP)'!$M:$M,'SP List (I-REAP)'!$D:$D,DisburseRegProv!$C18,'SP List (I-REAP)'!$P:$P,DisburseRegProv!$K$4)/1000000)</f>
        <v>0</v>
      </c>
      <c r="F18" s="228" t="str">
        <f>SUMIFS('SP List (I-REAP)'!$W:$W,'SP List (I-REAP)'!$D:$D,DisburseClusterRegion!$C18,'SP List (I-REAP)'!$P:$P,DisburseClusterRegion!$K$4)/1000000</f>
        <v>0</v>
      </c>
      <c r="G18" s="227" t="str">
        <f>IFERROR(+F18/E18," ")</f>
        <v>0</v>
      </c>
      <c r="H18" s="228" t="str">
        <f>SUMIFS('SP List (I-REAP)'!$Z:$Z,'SP List (I-REAP)'!$D:$D,DisburseClusterRegion!$C18,'SP List (I-REAP)'!$P:$P,DisburseClusterRegion!$K$4)/1000000</f>
        <v>0</v>
      </c>
      <c r="I18" s="198" t="str">
        <f>IFERROR(+H18/F18," ")</f>
        <v>0</v>
      </c>
    </row>
    <row r="19" spans="1:12" hidden="true" outlineLevel="1">
      <c r="B19" s="231" t="s">
        <v>9</v>
      </c>
      <c r="C19" s="231" t="s">
        <v>60</v>
      </c>
      <c r="D19" s="225" t="str">
        <f>COUNTIFS('SP List (I-REAP)'!$D:$D,DisburseClusterRegion!$C19,'SP List (I-REAP)'!$P:$P,DisburseClusterRegion!$K$4)</f>
        <v>0</v>
      </c>
      <c r="E19" s="201" t="str">
        <f>(SUMIFS('SP List (I-REAP)'!$K:$K,'SP List (I-REAP)'!$D:$D,DisburseRegProv!$C19,'SP List (I-REAP)'!$P:$P,DisburseRegProv!$K$4)/1000000)+(SUMIFS('SP List (I-REAP)'!$M:$M,'SP List (I-REAP)'!$D:$D,DisburseRegProv!$C19,'SP List (I-REAP)'!$P:$P,DisburseRegProv!$K$4)/1000000)</f>
        <v>0</v>
      </c>
      <c r="F19" s="228" t="str">
        <f>SUMIFS('SP List (I-REAP)'!$W:$W,'SP List (I-REAP)'!$D:$D,DisburseClusterRegion!$C19,'SP List (I-REAP)'!$P:$P,DisburseClusterRegion!$K$4)/1000000</f>
        <v>0</v>
      </c>
      <c r="G19" s="227" t="str">
        <f>IFERROR(+F19/E19," ")</f>
        <v>0</v>
      </c>
      <c r="H19" s="228" t="str">
        <f>SUMIFS('SP List (I-REAP)'!$Z:$Z,'SP List (I-REAP)'!$D:$D,DisburseClusterRegion!$C19,'SP List (I-REAP)'!$P:$P,DisburseClusterRegion!$K$4)/1000000</f>
        <v>0</v>
      </c>
      <c r="I19" s="198" t="str">
        <f>IFERROR(+H19/F19," ")</f>
        <v>0</v>
      </c>
    </row>
    <row r="20" spans="1:12" hidden="true" outlineLevel="1">
      <c r="B20" s="231" t="s">
        <v>9</v>
      </c>
      <c r="C20" s="231" t="s">
        <v>77</v>
      </c>
      <c r="D20" s="225" t="str">
        <f>COUNTIFS('SP List (I-REAP)'!$D:$D,DisburseClusterRegion!$C20,'SP List (I-REAP)'!$P:$P,DisburseClusterRegion!$K$4)</f>
        <v>0</v>
      </c>
      <c r="E20" s="201" t="str">
        <f>(SUMIFS('SP List (I-REAP)'!$K:$K,'SP List (I-REAP)'!$D:$D,DisburseRegProv!$C20,'SP List (I-REAP)'!$P:$P,DisburseRegProv!$K$4)/1000000)+(SUMIFS('SP List (I-REAP)'!$M:$M,'SP List (I-REAP)'!$D:$D,DisburseRegProv!$C20,'SP List (I-REAP)'!$P:$P,DisburseRegProv!$K$4)/1000000)</f>
        <v>0</v>
      </c>
      <c r="F20" s="228" t="str">
        <f>SUMIFS('SP List (I-REAP)'!$W:$W,'SP List (I-REAP)'!$D:$D,DisburseClusterRegion!$C20,'SP List (I-REAP)'!$P:$P,DisburseClusterRegion!$K$4)/1000000</f>
        <v>0</v>
      </c>
      <c r="G20" s="227" t="str">
        <f>IFERROR(+F20/E20," ")</f>
        <v>0</v>
      </c>
      <c r="H20" s="228" t="str">
        <f>SUMIFS('SP List (I-REAP)'!$Z:$Z,'SP List (I-REAP)'!$D:$D,DisburseClusterRegion!$C20,'SP List (I-REAP)'!$P:$P,DisburseClusterRegion!$K$4)/1000000</f>
        <v>0</v>
      </c>
      <c r="I20" s="198" t="str">
        <f>IFERROR(+H20/F20," ")</f>
        <v>0</v>
      </c>
    </row>
    <row r="21" spans="1:12" hidden="true" outlineLevel="1">
      <c r="B21" s="231" t="s">
        <v>9</v>
      </c>
      <c r="C21" s="231" t="s">
        <v>84</v>
      </c>
      <c r="D21" s="225" t="str">
        <f>COUNTIFS('SP List (I-REAP)'!$D:$D,DisburseClusterRegion!$C21,'SP List (I-REAP)'!$P:$P,DisburseClusterRegion!$K$4)</f>
        <v>0</v>
      </c>
      <c r="E21" s="201" t="str">
        <f>(SUMIFS('SP List (I-REAP)'!$K:$K,'SP List (I-REAP)'!$D:$D,DisburseRegProv!$C21,'SP List (I-REAP)'!$P:$P,DisburseRegProv!$K$4)/1000000)+(SUMIFS('SP List (I-REAP)'!$M:$M,'SP List (I-REAP)'!$D:$D,DisburseRegProv!$C21,'SP List (I-REAP)'!$P:$P,DisburseRegProv!$K$4)/1000000)</f>
        <v>0</v>
      </c>
      <c r="F21" s="228" t="str">
        <f>SUMIFS('SP List (I-REAP)'!$W:$W,'SP List (I-REAP)'!$D:$D,DisburseClusterRegion!$C21,'SP List (I-REAP)'!$P:$P,DisburseClusterRegion!$K$4)/1000000</f>
        <v>0</v>
      </c>
      <c r="G21" s="227" t="str">
        <f>IFERROR(+F21/E21," ")</f>
        <v>0</v>
      </c>
      <c r="H21" s="228" t="str">
        <f>SUMIFS('SP List (I-REAP)'!$Z:$Z,'SP List (I-REAP)'!$D:$D,DisburseClusterRegion!$C21,'SP List (I-REAP)'!$P:$P,DisburseClusterRegion!$K$4)/1000000</f>
        <v>0</v>
      </c>
      <c r="I21" s="198" t="str">
        <f>IFERROR(+H21/F21," ")</f>
        <v>0</v>
      </c>
    </row>
    <row r="22" spans="1:12" collapsed="true">
      <c r="B22" s="304" t="s">
        <v>9</v>
      </c>
      <c r="C22" s="305"/>
      <c r="D22" s="225" t="str">
        <f>SUM(D18:D21)</f>
        <v>0</v>
      </c>
      <c r="E22" s="226" t="str">
        <f>SUM(E18:E21)</f>
        <v>0</v>
      </c>
      <c r="F22" s="226" t="str">
        <f>SUM(F18:F21)</f>
        <v>0</v>
      </c>
      <c r="G22" s="227" t="str">
        <f>IFERROR(+F22/E22," ")</f>
        <v>0</v>
      </c>
      <c r="H22" s="226" t="str">
        <f>SUM(H18:H21)</f>
        <v>0</v>
      </c>
      <c r="I22" s="227" t="str">
        <f>IFERROR(+H22/F22," ")</f>
        <v>0</v>
      </c>
    </row>
    <row r="23" spans="1:12" hidden="true" outlineLevel="1">
      <c r="B23" s="231" t="s">
        <v>14</v>
      </c>
      <c r="C23" s="231" t="s">
        <v>25</v>
      </c>
      <c r="D23" s="225" t="str">
        <f>COUNTIFS('SP List (I-REAP)'!$D:$D,DisburseClusterRegion!$C23,'SP List (I-REAP)'!$P:$P,DisburseClusterRegion!$K$4)</f>
        <v>0</v>
      </c>
      <c r="E23" s="201" t="str">
        <f>(SUMIFS('SP List (I-REAP)'!$K:$K,'SP List (I-REAP)'!$D:$D,DisburseRegProv!$C23,'SP List (I-REAP)'!$P:$P,DisburseRegProv!$K$4)/1000000)+(SUMIFS('SP List (I-REAP)'!$M:$M,'SP List (I-REAP)'!$D:$D,DisburseRegProv!$C23,'SP List (I-REAP)'!$P:$P,DisburseRegProv!$K$4)/1000000)</f>
        <v>0</v>
      </c>
      <c r="F23" s="228" t="str">
        <f>SUMIFS('SP List (I-REAP)'!$W:$W,'SP List (I-REAP)'!$D:$D,DisburseClusterRegion!$C23,'SP List (I-REAP)'!$P:$P,DisburseClusterRegion!$K$4)/1000000</f>
        <v>0</v>
      </c>
      <c r="G23" s="227" t="str">
        <f>IFERROR(+F23/E23," ")</f>
        <v>0</v>
      </c>
      <c r="H23" s="228" t="str">
        <f>SUMIFS('SP List (I-REAP)'!$Z:$Z,'SP List (I-REAP)'!$D:$D,DisburseClusterRegion!$C23,'SP List (I-REAP)'!$P:$P,DisburseClusterRegion!$K$4)/1000000</f>
        <v>0</v>
      </c>
      <c r="I23" s="198" t="str">
        <f>IFERROR(+H23/F23," ")</f>
        <v>0</v>
      </c>
    </row>
    <row r="24" spans="1:12" hidden="true" outlineLevel="1">
      <c r="B24" s="231" t="s">
        <v>14</v>
      </c>
      <c r="C24" s="231" t="s">
        <v>27</v>
      </c>
      <c r="D24" s="225" t="str">
        <f>COUNTIFS('SP List (I-REAP)'!$D:$D,DisburseClusterRegion!$C24,'SP List (I-REAP)'!$P:$P,DisburseClusterRegion!$K$4)</f>
        <v>0</v>
      </c>
      <c r="E24" s="201" t="str">
        <f>(SUMIFS('SP List (I-REAP)'!$K:$K,'SP List (I-REAP)'!$D:$D,DisburseRegProv!$C24,'SP List (I-REAP)'!$P:$P,DisburseRegProv!$K$4)/1000000)+(SUMIFS('SP List (I-REAP)'!$M:$M,'SP List (I-REAP)'!$D:$D,DisburseRegProv!$C24,'SP List (I-REAP)'!$P:$P,DisburseRegProv!$K$4)/1000000)</f>
        <v>0</v>
      </c>
      <c r="F24" s="228" t="str">
        <f>SUMIFS('SP List (I-REAP)'!$W:$W,'SP List (I-REAP)'!$D:$D,DisburseClusterRegion!$C24,'SP List (I-REAP)'!$P:$P,DisburseClusterRegion!$K$4)/1000000</f>
        <v>0</v>
      </c>
      <c r="G24" s="227" t="str">
        <f>IFERROR(+F24/E24," ")</f>
        <v>0</v>
      </c>
      <c r="H24" s="228" t="str">
        <f>SUMIFS('SP List (I-REAP)'!$Z:$Z,'SP List (I-REAP)'!$D:$D,DisburseClusterRegion!$C24,'SP List (I-REAP)'!$P:$P,DisburseClusterRegion!$K$4)/1000000</f>
        <v>0</v>
      </c>
      <c r="I24" s="198" t="str">
        <f>IFERROR(+H24/F24," ")</f>
        <v>0</v>
      </c>
    </row>
    <row r="25" spans="1:12" hidden="true" outlineLevel="1">
      <c r="B25" s="231" t="s">
        <v>14</v>
      </c>
      <c r="C25" s="231" t="s">
        <v>39</v>
      </c>
      <c r="D25" s="225" t="str">
        <f>COUNTIFS('SP List (I-REAP)'!$D:$D,DisburseClusterRegion!$C25,'SP List (I-REAP)'!$P:$P,DisburseClusterRegion!$K$4)</f>
        <v>0</v>
      </c>
      <c r="E25" s="201" t="str">
        <f>(SUMIFS('SP List (I-REAP)'!$K:$K,'SP List (I-REAP)'!$D:$D,DisburseRegProv!$C25,'SP List (I-REAP)'!$P:$P,DisburseRegProv!$K$4)/1000000)+(SUMIFS('SP List (I-REAP)'!$M:$M,'SP List (I-REAP)'!$D:$D,DisburseRegProv!$C25,'SP List (I-REAP)'!$P:$P,DisburseRegProv!$K$4)/1000000)</f>
        <v>0</v>
      </c>
      <c r="F25" s="228" t="str">
        <f>SUMIFS('SP List (I-REAP)'!$W:$W,'SP List (I-REAP)'!$D:$D,DisburseClusterRegion!$C25,'SP List (I-REAP)'!$P:$P,DisburseClusterRegion!$K$4)/1000000</f>
        <v>0</v>
      </c>
      <c r="G25" s="227" t="str">
        <f>IFERROR(+F25/E25," ")</f>
        <v>0</v>
      </c>
      <c r="H25" s="228" t="str">
        <f>SUMIFS('SP List (I-REAP)'!$Z:$Z,'SP List (I-REAP)'!$D:$D,DisburseClusterRegion!$C25,'SP List (I-REAP)'!$P:$P,DisburseClusterRegion!$K$4)/1000000</f>
        <v>0</v>
      </c>
      <c r="I25" s="198" t="str">
        <f>IFERROR(+H25/F25," ")</f>
        <v>0</v>
      </c>
    </row>
    <row r="26" spans="1:12" hidden="true" outlineLevel="1">
      <c r="B26" s="231" t="s">
        <v>14</v>
      </c>
      <c r="C26" s="231" t="s">
        <v>76</v>
      </c>
      <c r="D26" s="225" t="str">
        <f>COUNTIFS('SP List (I-REAP)'!$D:$D,DisburseClusterRegion!$C26,'SP List (I-REAP)'!$P:$P,DisburseClusterRegion!$K$4)</f>
        <v>0</v>
      </c>
      <c r="E26" s="201" t="str">
        <f>(SUMIFS('SP List (I-REAP)'!$K:$K,'SP List (I-REAP)'!$D:$D,DisburseRegProv!$C26,'SP List (I-REAP)'!$P:$P,DisburseRegProv!$K$4)/1000000)+(SUMIFS('SP List (I-REAP)'!$M:$M,'SP List (I-REAP)'!$D:$D,DisburseRegProv!$C26,'SP List (I-REAP)'!$P:$P,DisburseRegProv!$K$4)/1000000)</f>
        <v>0</v>
      </c>
      <c r="F26" s="228" t="str">
        <f>SUMIFS('SP List (I-REAP)'!$W:$W,'SP List (I-REAP)'!$D:$D,DisburseClusterRegion!$C26,'SP List (I-REAP)'!$P:$P,DisburseClusterRegion!$K$4)/1000000</f>
        <v>0</v>
      </c>
      <c r="G26" s="227" t="str">
        <f>IFERROR(+F26/E26," ")</f>
        <v>0</v>
      </c>
      <c r="H26" s="228" t="str">
        <f>SUMIFS('SP List (I-REAP)'!$Z:$Z,'SP List (I-REAP)'!$D:$D,DisburseClusterRegion!$C26,'SP List (I-REAP)'!$P:$P,DisburseClusterRegion!$K$4)/1000000</f>
        <v>0</v>
      </c>
      <c r="I26" s="198" t="str">
        <f>IFERROR(+H26/F26," ")</f>
        <v>0</v>
      </c>
    </row>
    <row r="27" spans="1:12" hidden="true" outlineLevel="1">
      <c r="B27" s="231" t="s">
        <v>14</v>
      </c>
      <c r="C27" s="231" t="s">
        <v>81</v>
      </c>
      <c r="D27" s="225" t="str">
        <f>COUNTIFS('SP List (I-REAP)'!$D:$D,DisburseClusterRegion!$C27,'SP List (I-REAP)'!$P:$P,DisburseClusterRegion!$K$4)</f>
        <v>0</v>
      </c>
      <c r="E27" s="201" t="str">
        <f>(SUMIFS('SP List (I-REAP)'!$K:$K,'SP List (I-REAP)'!$D:$D,DisburseRegProv!$C27,'SP List (I-REAP)'!$P:$P,DisburseRegProv!$K$4)/1000000)+(SUMIFS('SP List (I-REAP)'!$M:$M,'SP List (I-REAP)'!$D:$D,DisburseRegProv!$C27,'SP List (I-REAP)'!$P:$P,DisburseRegProv!$K$4)/1000000)</f>
        <v>0</v>
      </c>
      <c r="F27" s="228" t="str">
        <f>SUMIFS('SP List (I-REAP)'!$W:$W,'SP List (I-REAP)'!$D:$D,DisburseClusterRegion!$C27,'SP List (I-REAP)'!$P:$P,DisburseClusterRegion!$K$4)/1000000</f>
        <v>0</v>
      </c>
      <c r="G27" s="227" t="str">
        <f>IFERROR(+F27/E27," ")</f>
        <v>0</v>
      </c>
      <c r="H27" s="228" t="str">
        <f>SUMIFS('SP List (I-REAP)'!$Z:$Z,'SP List (I-REAP)'!$D:$D,DisburseClusterRegion!$C27,'SP List (I-REAP)'!$P:$P,DisburseClusterRegion!$K$4)/1000000</f>
        <v>0</v>
      </c>
      <c r="I27" s="198" t="str">
        <f>IFERROR(+H27/F27," ")</f>
        <v>0</v>
      </c>
    </row>
    <row r="28" spans="1:12" hidden="true" outlineLevel="1">
      <c r="B28" s="231" t="s">
        <v>14</v>
      </c>
      <c r="C28" s="231" t="s">
        <v>95</v>
      </c>
      <c r="D28" s="225" t="str">
        <f>COUNTIFS('SP List (I-REAP)'!$D:$D,DisburseClusterRegion!$C28,'SP List (I-REAP)'!$P:$P,DisburseClusterRegion!$K$4)</f>
        <v>0</v>
      </c>
      <c r="E28" s="201" t="str">
        <f>(SUMIFS('SP List (I-REAP)'!$K:$K,'SP List (I-REAP)'!$D:$D,DisburseRegProv!$C28,'SP List (I-REAP)'!$P:$P,DisburseRegProv!$K$4)/1000000)+(SUMIFS('SP List (I-REAP)'!$M:$M,'SP List (I-REAP)'!$D:$D,DisburseRegProv!$C28,'SP List (I-REAP)'!$P:$P,DisburseRegProv!$K$4)/1000000)</f>
        <v>0</v>
      </c>
      <c r="F28" s="228" t="str">
        <f>SUMIFS('SP List (I-REAP)'!$W:$W,'SP List (I-REAP)'!$D:$D,DisburseClusterRegion!$C28,'SP List (I-REAP)'!$P:$P,DisburseClusterRegion!$K$4)/1000000</f>
        <v>0</v>
      </c>
      <c r="G28" s="227" t="str">
        <f>IFERROR(+F28/E28," ")</f>
        <v>0</v>
      </c>
      <c r="H28" s="228" t="str">
        <f>SUMIFS('SP List (I-REAP)'!$Z:$Z,'SP List (I-REAP)'!$D:$D,DisburseClusterRegion!$C28,'SP List (I-REAP)'!$P:$P,DisburseClusterRegion!$K$4)/1000000</f>
        <v>0</v>
      </c>
      <c r="I28" s="198" t="str">
        <f>IFERROR(+H28/F28," ")</f>
        <v>0</v>
      </c>
    </row>
    <row r="29" spans="1:12" hidden="true" outlineLevel="1">
      <c r="B29" s="231" t="s">
        <v>14</v>
      </c>
      <c r="C29" s="231" t="s">
        <v>97</v>
      </c>
      <c r="D29" s="225" t="str">
        <f>COUNTIFS('SP List (I-REAP)'!$D:$D,DisburseClusterRegion!$C29,'SP List (I-REAP)'!$P:$P,DisburseClusterRegion!$K$4)</f>
        <v>0</v>
      </c>
      <c r="E29" s="201" t="str">
        <f>(SUMIFS('SP List (I-REAP)'!$K:$K,'SP List (I-REAP)'!$D:$D,DisburseRegProv!$C29,'SP List (I-REAP)'!$P:$P,DisburseRegProv!$K$4)/1000000)+(SUMIFS('SP List (I-REAP)'!$M:$M,'SP List (I-REAP)'!$D:$D,DisburseRegProv!$C29,'SP List (I-REAP)'!$P:$P,DisburseRegProv!$K$4)/1000000)</f>
        <v>0</v>
      </c>
      <c r="F29" s="228" t="str">
        <f>SUMIFS('SP List (I-REAP)'!$W:$W,'SP List (I-REAP)'!$D:$D,DisburseClusterRegion!$C29,'SP List (I-REAP)'!$P:$P,DisburseClusterRegion!$K$4)/1000000</f>
        <v>0</v>
      </c>
      <c r="G29" s="227" t="str">
        <f>IFERROR(+F29/E29," ")</f>
        <v>0</v>
      </c>
      <c r="H29" s="228" t="str">
        <f>SUMIFS('SP List (I-REAP)'!$Z:$Z,'SP List (I-REAP)'!$D:$D,DisburseClusterRegion!$C29,'SP List (I-REAP)'!$P:$P,DisburseClusterRegion!$K$4)/1000000</f>
        <v>0</v>
      </c>
      <c r="I29" s="198" t="str">
        <f>IFERROR(+H29/F29," ")</f>
        <v>0</v>
      </c>
    </row>
    <row r="30" spans="1:12" collapsed="true">
      <c r="B30" s="304" t="s">
        <v>14</v>
      </c>
      <c r="C30" s="305"/>
      <c r="D30" s="225" t="str">
        <f>SUM(D23:D29)</f>
        <v>0</v>
      </c>
      <c r="E30" s="226" t="str">
        <f>SUM(E23:E29)</f>
        <v>0</v>
      </c>
      <c r="F30" s="226" t="str">
        <f>SUM(F23:F29)</f>
        <v>0</v>
      </c>
      <c r="G30" s="229" t="str">
        <f>IFERROR(+F30/E30," ")</f>
        <v>0</v>
      </c>
      <c r="H30" s="226" t="str">
        <f>SUM(H23:H29)</f>
        <v>0</v>
      </c>
      <c r="I30" s="229" t="str">
        <f>IFERROR(+H30/F30," ")</f>
        <v>0</v>
      </c>
    </row>
    <row r="31" spans="1:12">
      <c r="B31" s="306" t="s">
        <v>10</v>
      </c>
      <c r="C31" s="307"/>
      <c r="D31" s="232" t="str">
        <f>+D36+D42+D49</f>
        <v>0</v>
      </c>
      <c r="E31" s="233" t="str">
        <f>+E36+E42+E49</f>
        <v>0</v>
      </c>
      <c r="F31" s="233" t="str">
        <f>+F36+F42+F49</f>
        <v>0</v>
      </c>
      <c r="G31" s="235" t="str">
        <f>IFERROR(+F31/E31," ")</f>
        <v>0</v>
      </c>
      <c r="H31" s="233" t="str">
        <f>+H36+H42+H49</f>
        <v>0</v>
      </c>
      <c r="I31" s="235" t="str">
        <f>IFERROR(+H31/F31," ")</f>
        <v>0</v>
      </c>
    </row>
    <row r="32" spans="1:12" hidden="true" outlineLevel="1">
      <c r="B32" s="240" t="s">
        <v>18</v>
      </c>
      <c r="C32" s="240" t="s">
        <v>29</v>
      </c>
      <c r="D32" s="35" t="str">
        <f>COUNTIFS('SP List (I-REAP)'!$D:$D,DisburseClusterRegion!$C32,'SP List (I-REAP)'!$P:$P,DisburseClusterRegion!$K$4)</f>
        <v>0</v>
      </c>
      <c r="E32" s="201" t="str">
        <f>(SUMIFS('SP List (I-REAP)'!$K:$K,'SP List (I-REAP)'!$D:$D,DisburseRegProv!$C32,'SP List (I-REAP)'!$P:$P,DisburseRegProv!$K$4)/1000000)+(SUMIFS('SP List (I-REAP)'!$M:$M,'SP List (I-REAP)'!$D:$D,DisburseRegProv!$C32,'SP List (I-REAP)'!$P:$P,DisburseRegProv!$K$4)/1000000)</f>
        <v>0</v>
      </c>
      <c r="F32" s="201" t="str">
        <f>SUMIFS('SP List (I-REAP)'!$W:$W,'SP List (I-REAP)'!$D:$D,DisburseClusterRegion!$C32,'SP List (I-REAP)'!$P:$P,DisburseClusterRegion!$K$4)/1000000</f>
        <v>0</v>
      </c>
      <c r="G32" s="197" t="str">
        <f>IFERROR(+F32/E32," ")</f>
        <v>0</v>
      </c>
      <c r="H32" s="201" t="str">
        <f>SUMIFS('SP List (I-REAP)'!$Z:$Z,'SP List (I-REAP)'!$D:$D,DisburseClusterRegion!$C32,'SP List (I-REAP)'!$P:$P,DisburseClusterRegion!$K$4)/1000000</f>
        <v>0</v>
      </c>
      <c r="I32" s="198" t="str">
        <f>IFERROR(+H32/F32," ")</f>
        <v>0</v>
      </c>
    </row>
    <row r="33" spans="1:12" hidden="true" outlineLevel="1">
      <c r="B33" s="240" t="s">
        <v>18</v>
      </c>
      <c r="C33" s="240" t="s">
        <v>47</v>
      </c>
      <c r="D33" s="35" t="str">
        <f>COUNTIFS('SP List (I-REAP)'!$D:$D,DisburseClusterRegion!$C33,'SP List (I-REAP)'!$P:$P,DisburseClusterRegion!$K$4)</f>
        <v>0</v>
      </c>
      <c r="E33" s="201" t="str">
        <f>(SUMIFS('SP List (I-REAP)'!$K:$K,'SP List (I-REAP)'!$D:$D,DisburseRegProv!$C33,'SP List (I-REAP)'!$P:$P,DisburseRegProv!$K$4)/1000000)+(SUMIFS('SP List (I-REAP)'!$M:$M,'SP List (I-REAP)'!$D:$D,DisburseRegProv!$C33,'SP List (I-REAP)'!$P:$P,DisburseRegProv!$K$4)/1000000)</f>
        <v>0</v>
      </c>
      <c r="F33" s="201" t="str">
        <f>SUMIFS('SP List (I-REAP)'!$W:$W,'SP List (I-REAP)'!$D:$D,DisburseClusterRegion!$C33,'SP List (I-REAP)'!$P:$P,DisburseClusterRegion!$K$4)/1000000</f>
        <v>0</v>
      </c>
      <c r="G33" s="197" t="str">
        <f>IFERROR(+F33/E33," ")</f>
        <v>0</v>
      </c>
      <c r="H33" s="201" t="str">
        <f>SUMIFS('SP List (I-REAP)'!$Z:$Z,'SP List (I-REAP)'!$D:$D,DisburseClusterRegion!$C33,'SP List (I-REAP)'!$P:$P,DisburseClusterRegion!$K$4)/1000000</f>
        <v>0</v>
      </c>
      <c r="I33" s="198" t="str">
        <f>IFERROR(+H33/F33," ")</f>
        <v>0</v>
      </c>
    </row>
    <row r="34" spans="1:12" hidden="true" outlineLevel="1">
      <c r="B34" s="240" t="s">
        <v>18</v>
      </c>
      <c r="C34" s="240" t="s">
        <v>63</v>
      </c>
      <c r="D34" s="35" t="str">
        <f>COUNTIFS('SP List (I-REAP)'!$D:$D,DisburseClusterRegion!$C34,'SP List (I-REAP)'!$P:$P,DisburseClusterRegion!$K$4)</f>
        <v>0</v>
      </c>
      <c r="E34" s="201" t="str">
        <f>(SUMIFS('SP List (I-REAP)'!$K:$K,'SP List (I-REAP)'!$D:$D,DisburseRegProv!$C34,'SP List (I-REAP)'!$P:$P,DisburseRegProv!$K$4)/1000000)+(SUMIFS('SP List (I-REAP)'!$M:$M,'SP List (I-REAP)'!$D:$D,DisburseRegProv!$C34,'SP List (I-REAP)'!$P:$P,DisburseRegProv!$K$4)/1000000)</f>
        <v>0</v>
      </c>
      <c r="F34" s="201" t="str">
        <f>SUMIFS('SP List (I-REAP)'!$W:$W,'SP List (I-REAP)'!$D:$D,DisburseClusterRegion!$C34,'SP List (I-REAP)'!$P:$P,DisburseClusterRegion!$K$4)/1000000</f>
        <v>0</v>
      </c>
      <c r="G34" s="197" t="str">
        <f>IFERROR(+F34/E34," ")</f>
        <v>0</v>
      </c>
      <c r="H34" s="201" t="str">
        <f>SUMIFS('SP List (I-REAP)'!$Z:$Z,'SP List (I-REAP)'!$D:$D,DisburseClusterRegion!$C34,'SP List (I-REAP)'!$P:$P,DisburseClusterRegion!$K$4)/1000000</f>
        <v>0</v>
      </c>
      <c r="I34" s="198" t="str">
        <f>IFERROR(+H34/F34," ")</f>
        <v>0</v>
      </c>
    </row>
    <row r="35" spans="1:12" hidden="true" outlineLevel="1">
      <c r="B35" s="240" t="s">
        <v>18</v>
      </c>
      <c r="C35" s="240" t="s">
        <v>83</v>
      </c>
      <c r="D35" s="35" t="str">
        <f>COUNTIFS('SP List (I-REAP)'!$D:$D,DisburseClusterRegion!$C35,'SP List (I-REAP)'!$P:$P,DisburseClusterRegion!$K$4)</f>
        <v>0</v>
      </c>
      <c r="E35" s="201" t="str">
        <f>(SUMIFS('SP List (I-REAP)'!$K:$K,'SP List (I-REAP)'!$D:$D,DisburseRegProv!$C35,'SP List (I-REAP)'!$P:$P,DisburseRegProv!$K$4)/1000000)+(SUMIFS('SP List (I-REAP)'!$M:$M,'SP List (I-REAP)'!$D:$D,DisburseRegProv!$C35,'SP List (I-REAP)'!$P:$P,DisburseRegProv!$K$4)/1000000)</f>
        <v>0</v>
      </c>
      <c r="F35" s="201" t="str">
        <f>SUMIFS('SP List (I-REAP)'!$W:$W,'SP List (I-REAP)'!$D:$D,DisburseClusterRegion!$C35,'SP List (I-REAP)'!$P:$P,DisburseClusterRegion!$K$4)/1000000</f>
        <v>0</v>
      </c>
      <c r="G35" s="197" t="str">
        <f>IFERROR(+F35/E35," ")</f>
        <v>0</v>
      </c>
      <c r="H35" s="201" t="str">
        <f>SUMIFS('SP List (I-REAP)'!$Z:$Z,'SP List (I-REAP)'!$D:$D,DisburseClusterRegion!$C35,'SP List (I-REAP)'!$P:$P,DisburseClusterRegion!$K$4)/1000000</f>
        <v>0</v>
      </c>
      <c r="I35" s="198" t="str">
        <f>IFERROR(+H35/F35," ")</f>
        <v>0</v>
      </c>
    </row>
    <row r="36" spans="1:12" collapsed="true">
      <c r="B36" s="304" t="s">
        <v>18</v>
      </c>
      <c r="C36" s="305"/>
      <c r="D36" s="225" t="str">
        <f>SUM(D32:D35)</f>
        <v>0</v>
      </c>
      <c r="E36" s="226" t="str">
        <f>SUM(E32:E35)</f>
        <v>0</v>
      </c>
      <c r="F36" s="226" t="str">
        <f>SUM(F32:F35)</f>
        <v>0</v>
      </c>
      <c r="G36" s="229" t="str">
        <f>IFERROR(+F36/E36," ")</f>
        <v>0</v>
      </c>
      <c r="H36" s="226" t="str">
        <f>SUM(H32:H35)</f>
        <v>0</v>
      </c>
      <c r="I36" s="229" t="str">
        <f>IFERROR(+H36/F36," ")</f>
        <v>0</v>
      </c>
    </row>
    <row r="37" spans="1:12" hidden="true" outlineLevel="1">
      <c r="B37" s="231" t="s">
        <v>22</v>
      </c>
      <c r="C37" s="231" t="s">
        <v>67</v>
      </c>
      <c r="D37" s="225" t="str">
        <f>COUNTIFS('SP List (I-REAP)'!$D:$D,DisburseClusterRegion!$C37,'SP List (I-REAP)'!$P:$P,DisburseClusterRegion!$K$4)</f>
        <v>0</v>
      </c>
      <c r="E37" s="201" t="str">
        <f>(SUMIFS('SP List (I-REAP)'!$K:$K,'SP List (I-REAP)'!$D:$D,DisburseRegProv!$C37,'SP List (I-REAP)'!$P:$P,DisburseRegProv!$K$4)/1000000)+(SUMIFS('SP List (I-REAP)'!$M:$M,'SP List (I-REAP)'!$D:$D,DisburseRegProv!$C37,'SP List (I-REAP)'!$P:$P,DisburseRegProv!$K$4)/1000000)</f>
        <v>0</v>
      </c>
      <c r="F37" s="228" t="str">
        <f>SUMIFS('SP List (I-REAP)'!$W:$W,'SP List (I-REAP)'!$D:$D,DisburseClusterRegion!$C37,'SP List (I-REAP)'!$P:$P,DisburseClusterRegion!$K$4)/1000000</f>
        <v>0</v>
      </c>
      <c r="G37" s="227" t="str">
        <f>IFERROR(+F37/E37," ")</f>
        <v>0</v>
      </c>
      <c r="H37" s="228" t="str">
        <f>SUMIFS('SP List (I-REAP)'!$Z:$Z,'SP List (I-REAP)'!$D:$D,DisburseClusterRegion!$C37,'SP List (I-REAP)'!$P:$P,DisburseClusterRegion!$K$4)/1000000</f>
        <v>0</v>
      </c>
      <c r="I37" s="198" t="str">
        <f>IFERROR(+H37/F37," ")</f>
        <v>0</v>
      </c>
    </row>
    <row r="38" spans="1:12" hidden="true" outlineLevel="1">
      <c r="B38" s="231" t="s">
        <v>22</v>
      </c>
      <c r="C38" s="231" t="s">
        <v>78</v>
      </c>
      <c r="D38" s="225" t="str">
        <f>COUNTIFS('SP List (I-REAP)'!$D:$D,DisburseClusterRegion!$C38,'SP List (I-REAP)'!$P:$P,DisburseClusterRegion!$K$4)</f>
        <v>0</v>
      </c>
      <c r="E38" s="201" t="str">
        <f>(SUMIFS('SP List (I-REAP)'!$K:$K,'SP List (I-REAP)'!$D:$D,DisburseRegProv!$C38,'SP List (I-REAP)'!$P:$P,DisburseRegProv!$K$4)/1000000)+(SUMIFS('SP List (I-REAP)'!$M:$M,'SP List (I-REAP)'!$D:$D,DisburseRegProv!$C38,'SP List (I-REAP)'!$P:$P,DisburseRegProv!$K$4)/1000000)</f>
        <v>0</v>
      </c>
      <c r="F38" s="228" t="str">
        <f>SUMIFS('SP List (I-REAP)'!$W:$W,'SP List (I-REAP)'!$D:$D,DisburseClusterRegion!$C38,'SP List (I-REAP)'!$P:$P,DisburseClusterRegion!$K$4)/1000000</f>
        <v>0</v>
      </c>
      <c r="G38" s="227" t="str">
        <f>IFERROR(+F38/E38," ")</f>
        <v>0</v>
      </c>
      <c r="H38" s="228" t="str">
        <f>SUMIFS('SP List (I-REAP)'!$Z:$Z,'SP List (I-REAP)'!$D:$D,DisburseClusterRegion!$C38,'SP List (I-REAP)'!$P:$P,DisburseClusterRegion!$K$4)/1000000</f>
        <v>0</v>
      </c>
      <c r="I38" s="198" t="str">
        <f>IFERROR(+H38/F38," ")</f>
        <v>0</v>
      </c>
    </row>
    <row r="39" spans="1:12" hidden="true" outlineLevel="1">
      <c r="B39" s="231" t="s">
        <v>22</v>
      </c>
      <c r="C39" s="231" t="s">
        <v>79</v>
      </c>
      <c r="D39" s="225" t="str">
        <f>COUNTIFS('SP List (I-REAP)'!$D:$D,DisburseClusterRegion!$C39,'SP List (I-REAP)'!$P:$P,DisburseClusterRegion!$K$4)</f>
        <v>0</v>
      </c>
      <c r="E39" s="201" t="str">
        <f>(SUMIFS('SP List (I-REAP)'!$K:$K,'SP List (I-REAP)'!$D:$D,DisburseRegProv!$C39,'SP List (I-REAP)'!$P:$P,DisburseRegProv!$K$4)/1000000)+(SUMIFS('SP List (I-REAP)'!$M:$M,'SP List (I-REAP)'!$D:$D,DisburseRegProv!$C39,'SP List (I-REAP)'!$P:$P,DisburseRegProv!$K$4)/1000000)</f>
        <v>0</v>
      </c>
      <c r="F39" s="228" t="str">
        <f>SUMIFS('SP List (I-REAP)'!$W:$W,'SP List (I-REAP)'!$D:$D,DisburseClusterRegion!$C39,'SP List (I-REAP)'!$P:$P,DisburseClusterRegion!$K$4)/1000000</f>
        <v>0</v>
      </c>
      <c r="G39" s="227" t="str">
        <f>IFERROR(+F39/E39," ")</f>
        <v>0</v>
      </c>
      <c r="H39" s="228" t="str">
        <f>SUMIFS('SP List (I-REAP)'!$Z:$Z,'SP List (I-REAP)'!$D:$D,DisburseClusterRegion!$C39,'SP List (I-REAP)'!$P:$P,DisburseClusterRegion!$K$4)/1000000</f>
        <v>0</v>
      </c>
      <c r="I39" s="198" t="str">
        <f>IFERROR(+H39/F39," ")</f>
        <v>0</v>
      </c>
    </row>
    <row r="40" spans="1:12" hidden="true" outlineLevel="1">
      <c r="B40" s="231" t="s">
        <v>22</v>
      </c>
      <c r="C40" s="231" t="s">
        <v>80</v>
      </c>
      <c r="D40" s="225" t="str">
        <f>COUNTIFS('SP List (I-REAP)'!$D:$D,DisburseClusterRegion!$C40,'SP List (I-REAP)'!$P:$P,DisburseClusterRegion!$K$4)</f>
        <v>0</v>
      </c>
      <c r="E40" s="201" t="str">
        <f>(SUMIFS('SP List (I-REAP)'!$K:$K,'SP List (I-REAP)'!$D:$D,DisburseRegProv!$C40,'SP List (I-REAP)'!$P:$P,DisburseRegProv!$K$4)/1000000)+(SUMIFS('SP List (I-REAP)'!$M:$M,'SP List (I-REAP)'!$D:$D,DisburseRegProv!$C40,'SP List (I-REAP)'!$P:$P,DisburseRegProv!$K$4)/1000000)</f>
        <v>0</v>
      </c>
      <c r="F40" s="228" t="str">
        <f>SUMIFS('SP List (I-REAP)'!$W:$W,'SP List (I-REAP)'!$D:$D,DisburseClusterRegion!$C40,'SP List (I-REAP)'!$P:$P,DisburseClusterRegion!$K$4)/1000000</f>
        <v>0</v>
      </c>
      <c r="G40" s="227" t="str">
        <f>IFERROR(+F40/E40," ")</f>
        <v>0</v>
      </c>
      <c r="H40" s="228" t="str">
        <f>SUMIFS('SP List (I-REAP)'!$Z:$Z,'SP List (I-REAP)'!$D:$D,DisburseClusterRegion!$C40,'SP List (I-REAP)'!$P:$P,DisburseClusterRegion!$K$4)/1000000</f>
        <v>0</v>
      </c>
      <c r="I40" s="198" t="str">
        <f>IFERROR(+H40/F40," ")</f>
        <v>0</v>
      </c>
    </row>
    <row r="41" spans="1:12" hidden="true" outlineLevel="1">
      <c r="B41" s="231" t="s">
        <v>22</v>
      </c>
      <c r="C41" s="231" t="s">
        <v>85</v>
      </c>
      <c r="D41" s="225" t="str">
        <f>COUNTIFS('SP List (I-REAP)'!$D:$D,DisburseClusterRegion!$C41,'SP List (I-REAP)'!$P:$P,DisburseClusterRegion!$K$4)</f>
        <v>0</v>
      </c>
      <c r="E41" s="201" t="str">
        <f>(SUMIFS('SP List (I-REAP)'!$K:$K,'SP List (I-REAP)'!$D:$D,DisburseRegProv!$C41,'SP List (I-REAP)'!$P:$P,DisburseRegProv!$K$4)/1000000)+(SUMIFS('SP List (I-REAP)'!$M:$M,'SP List (I-REAP)'!$D:$D,DisburseRegProv!$C41,'SP List (I-REAP)'!$P:$P,DisburseRegProv!$K$4)/1000000)</f>
        <v>0</v>
      </c>
      <c r="F41" s="228" t="str">
        <f>SUMIFS('SP List (I-REAP)'!$W:$W,'SP List (I-REAP)'!$D:$D,DisburseClusterRegion!$C41,'SP List (I-REAP)'!$P:$P,DisburseClusterRegion!$K$4)/1000000</f>
        <v>0</v>
      </c>
      <c r="G41" s="227" t="str">
        <f>IFERROR(+F41/E41," ")</f>
        <v>0</v>
      </c>
      <c r="H41" s="228" t="str">
        <f>SUMIFS('SP List (I-REAP)'!$Z:$Z,'SP List (I-REAP)'!$D:$D,DisburseClusterRegion!$C41,'SP List (I-REAP)'!$P:$P,DisburseClusterRegion!$K$4)/1000000</f>
        <v>0</v>
      </c>
      <c r="I41" s="198" t="str">
        <f>IFERROR(+H41/F41," ")</f>
        <v>0</v>
      </c>
    </row>
    <row r="42" spans="1:12" collapsed="true">
      <c r="B42" s="304" t="s">
        <v>22</v>
      </c>
      <c r="C42" s="305"/>
      <c r="D42" s="225" t="str">
        <f>SUM(D37:D41)</f>
        <v>0</v>
      </c>
      <c r="E42" s="226" t="str">
        <f>SUM(E37:E41)</f>
        <v>0</v>
      </c>
      <c r="F42" s="226" t="str">
        <f>SUM(F37:F41)</f>
        <v>0</v>
      </c>
      <c r="G42" s="229" t="str">
        <f>IFERROR(+F42/E42," ")</f>
        <v>0</v>
      </c>
      <c r="H42" s="226" t="str">
        <f>SUM(H37:H41)</f>
        <v>0</v>
      </c>
      <c r="I42" s="229" t="str">
        <f>IFERROR(+H42/F42," ")</f>
        <v>0</v>
      </c>
    </row>
    <row r="43" spans="1:12" hidden="true" outlineLevel="1">
      <c r="B43" s="231" t="s">
        <v>24</v>
      </c>
      <c r="C43" s="231" t="s">
        <v>17</v>
      </c>
      <c r="D43" s="225" t="str">
        <f>COUNTIFS('SP List (I-REAP)'!$D:$D,DisburseClusterRegion!$C43,'SP List (I-REAP)'!$P:$P,DisburseClusterRegion!$K$4)</f>
        <v>0</v>
      </c>
      <c r="E43" s="201" t="str">
        <f>(SUMIFS('SP List (I-REAP)'!$K:$K,'SP List (I-REAP)'!$D:$D,DisburseRegProv!$C43,'SP List (I-REAP)'!$P:$P,DisburseRegProv!$K$4)/1000000)+(SUMIFS('SP List (I-REAP)'!$M:$M,'SP List (I-REAP)'!$D:$D,DisburseRegProv!$C43,'SP List (I-REAP)'!$P:$P,DisburseRegProv!$K$4)/1000000)</f>
        <v>0</v>
      </c>
      <c r="F43" s="228" t="str">
        <f>SUMIFS('SP List (I-REAP)'!$W:$W,'SP List (I-REAP)'!$D:$D,DisburseClusterRegion!$C43,'SP List (I-REAP)'!$P:$P,DisburseClusterRegion!$K$4)/1000000</f>
        <v>0</v>
      </c>
      <c r="G43" s="227" t="str">
        <f>IFERROR(+F43/E43," ")</f>
        <v>0</v>
      </c>
      <c r="H43" s="228" t="str">
        <f>SUMIFS('SP List (I-REAP)'!$Z:$Z,'SP List (I-REAP)'!$D:$D,DisburseClusterRegion!$C43,'SP List (I-REAP)'!$P:$P,DisburseClusterRegion!$K$4)/1000000</f>
        <v>0</v>
      </c>
      <c r="I43" s="198" t="str">
        <f>IFERROR(+H43/F43," ")</f>
        <v>0</v>
      </c>
    </row>
    <row r="44" spans="1:12" hidden="true" outlineLevel="1">
      <c r="B44" s="231" t="s">
        <v>24</v>
      </c>
      <c r="C44" s="231" t="s">
        <v>43</v>
      </c>
      <c r="D44" s="225" t="str">
        <f>COUNTIFS('SP List (I-REAP)'!$D:$D,DisburseClusterRegion!$C44,'SP List (I-REAP)'!$P:$P,DisburseClusterRegion!$K$4)</f>
        <v>0</v>
      </c>
      <c r="E44" s="201" t="str">
        <f>(SUMIFS('SP List (I-REAP)'!$K:$K,'SP List (I-REAP)'!$D:$D,DisburseRegProv!$C44,'SP List (I-REAP)'!$P:$P,DisburseRegProv!$K$4)/1000000)+(SUMIFS('SP List (I-REAP)'!$M:$M,'SP List (I-REAP)'!$D:$D,DisburseRegProv!$C44,'SP List (I-REAP)'!$P:$P,DisburseRegProv!$K$4)/1000000)</f>
        <v>0</v>
      </c>
      <c r="F44" s="228" t="str">
        <f>SUMIFS('SP List (I-REAP)'!$W:$W,'SP List (I-REAP)'!$D:$D,DisburseClusterRegion!$C44,'SP List (I-REAP)'!$P:$P,DisburseClusterRegion!$K$4)/1000000</f>
        <v>0</v>
      </c>
      <c r="G44" s="227" t="str">
        <f>IFERROR(+F44/E44," ")</f>
        <v>0</v>
      </c>
      <c r="H44" s="228" t="str">
        <f>SUMIFS('SP List (I-REAP)'!$Z:$Z,'SP List (I-REAP)'!$D:$D,DisburseClusterRegion!$C44,'SP List (I-REAP)'!$P:$P,DisburseClusterRegion!$K$4)/1000000</f>
        <v>0</v>
      </c>
      <c r="I44" s="198" t="str">
        <f>IFERROR(+H44/F44," ")</f>
        <v>0</v>
      </c>
    </row>
    <row r="45" spans="1:12" hidden="true" outlineLevel="1">
      <c r="B45" s="231" t="s">
        <v>24</v>
      </c>
      <c r="C45" s="231" t="s">
        <v>44</v>
      </c>
      <c r="D45" s="225" t="str">
        <f>COUNTIFS('SP List (I-REAP)'!$D:$D,DisburseClusterRegion!$C45,'SP List (I-REAP)'!$P:$P,DisburseClusterRegion!$K$4)</f>
        <v>0</v>
      </c>
      <c r="E45" s="201" t="str">
        <f>(SUMIFS('SP List (I-REAP)'!$K:$K,'SP List (I-REAP)'!$D:$D,DisburseRegProv!$C45,'SP List (I-REAP)'!$P:$P,DisburseRegProv!$K$4)/1000000)+(SUMIFS('SP List (I-REAP)'!$M:$M,'SP List (I-REAP)'!$D:$D,DisburseRegProv!$C45,'SP List (I-REAP)'!$P:$P,DisburseRegProv!$K$4)/1000000)</f>
        <v>0</v>
      </c>
      <c r="F45" s="228" t="str">
        <f>SUMIFS('SP List (I-REAP)'!$W:$W,'SP List (I-REAP)'!$D:$D,DisburseClusterRegion!$C45,'SP List (I-REAP)'!$P:$P,DisburseClusterRegion!$K$4)/1000000</f>
        <v>0</v>
      </c>
      <c r="G45" s="227" t="str">
        <f>IFERROR(+F45/E45," ")</f>
        <v>0</v>
      </c>
      <c r="H45" s="228" t="str">
        <f>SUMIFS('SP List (I-REAP)'!$Z:$Z,'SP List (I-REAP)'!$D:$D,DisburseClusterRegion!$C45,'SP List (I-REAP)'!$P:$P,DisburseClusterRegion!$K$4)/1000000</f>
        <v>0</v>
      </c>
      <c r="I45" s="198" t="str">
        <f>IFERROR(+H45/F45," ")</f>
        <v>0</v>
      </c>
    </row>
    <row r="46" spans="1:12" hidden="true" outlineLevel="1">
      <c r="B46" s="231" t="s">
        <v>24</v>
      </c>
      <c r="C46" s="231" t="s">
        <v>46</v>
      </c>
      <c r="D46" s="225" t="str">
        <f>COUNTIFS('SP List (I-REAP)'!$D:$D,DisburseClusterRegion!$C46,'SP List (I-REAP)'!$P:$P,DisburseClusterRegion!$K$4)</f>
        <v>0</v>
      </c>
      <c r="E46" s="201" t="str">
        <f>(SUMIFS('SP List (I-REAP)'!$K:$K,'SP List (I-REAP)'!$D:$D,DisburseRegProv!$C46,'SP List (I-REAP)'!$P:$P,DisburseRegProv!$K$4)/1000000)+(SUMIFS('SP List (I-REAP)'!$M:$M,'SP List (I-REAP)'!$D:$D,DisburseRegProv!$C46,'SP List (I-REAP)'!$P:$P,DisburseRegProv!$K$4)/1000000)</f>
        <v>0</v>
      </c>
      <c r="F46" s="228" t="str">
        <f>SUMIFS('SP List (I-REAP)'!$W:$W,'SP List (I-REAP)'!$D:$D,DisburseClusterRegion!$C46,'SP List (I-REAP)'!$P:$P,DisburseClusterRegion!$K$4)/1000000</f>
        <v>0</v>
      </c>
      <c r="G46" s="227" t="str">
        <f>IFERROR(+F46/E46," ")</f>
        <v>0</v>
      </c>
      <c r="H46" s="228" t="str">
        <f>SUMIFS('SP List (I-REAP)'!$Z:$Z,'SP List (I-REAP)'!$D:$D,DisburseClusterRegion!$C46,'SP List (I-REAP)'!$P:$P,DisburseClusterRegion!$K$4)/1000000</f>
        <v>0</v>
      </c>
      <c r="I46" s="198" t="str">
        <f>IFERROR(+H46/F46," ")</f>
        <v>0</v>
      </c>
    </row>
    <row r="47" spans="1:12" hidden="true" outlineLevel="1">
      <c r="B47" s="231" t="s">
        <v>24</v>
      </c>
      <c r="C47" s="231" t="s">
        <v>68</v>
      </c>
      <c r="D47" s="225" t="str">
        <f>COUNTIFS('SP List (I-REAP)'!$D:$D,DisburseClusterRegion!$C47,'SP List (I-REAP)'!$P:$P,DisburseClusterRegion!$K$4)</f>
        <v>0</v>
      </c>
      <c r="E47" s="201" t="str">
        <f>(SUMIFS('SP List (I-REAP)'!$K:$K,'SP List (I-REAP)'!$D:$D,DisburseRegProv!$C47,'SP List (I-REAP)'!$P:$P,DisburseRegProv!$K$4)/1000000)+(SUMIFS('SP List (I-REAP)'!$M:$M,'SP List (I-REAP)'!$D:$D,DisburseRegProv!$C47,'SP List (I-REAP)'!$P:$P,DisburseRegProv!$K$4)/1000000)</f>
        <v>0</v>
      </c>
      <c r="F47" s="228" t="str">
        <f>SUMIFS('SP List (I-REAP)'!$W:$W,'SP List (I-REAP)'!$D:$D,DisburseClusterRegion!$C47,'SP List (I-REAP)'!$P:$P,DisburseClusterRegion!$K$4)/1000000</f>
        <v>0</v>
      </c>
      <c r="G47" s="227" t="str">
        <f>IFERROR(+F47/E47," ")</f>
        <v>0</v>
      </c>
      <c r="H47" s="228" t="str">
        <f>SUMIFS('SP List (I-REAP)'!$Z:$Z,'SP List (I-REAP)'!$D:$D,DisburseClusterRegion!$C47,'SP List (I-REAP)'!$P:$P,DisburseClusterRegion!$K$4)/1000000</f>
        <v>0</v>
      </c>
      <c r="I47" s="198" t="str">
        <f>IFERROR(+H47/F47," ")</f>
        <v>0</v>
      </c>
    </row>
    <row r="48" spans="1:12" hidden="true" outlineLevel="1">
      <c r="B48" s="231" t="s">
        <v>24</v>
      </c>
      <c r="C48" s="231" t="s">
        <v>89</v>
      </c>
      <c r="D48" s="225" t="str">
        <f>COUNTIFS('SP List (I-REAP)'!$D:$D,DisburseClusterRegion!$C48,'SP List (I-REAP)'!$P:$P,DisburseClusterRegion!$K$4)</f>
        <v>0</v>
      </c>
      <c r="E48" s="201" t="str">
        <f>(SUMIFS('SP List (I-REAP)'!$K:$K,'SP List (I-REAP)'!$D:$D,DisburseRegProv!$C48,'SP List (I-REAP)'!$P:$P,DisburseRegProv!$K$4)/1000000)+(SUMIFS('SP List (I-REAP)'!$M:$M,'SP List (I-REAP)'!$D:$D,DisburseRegProv!$C48,'SP List (I-REAP)'!$P:$P,DisburseRegProv!$K$4)/1000000)</f>
        <v>0</v>
      </c>
      <c r="F48" s="228" t="str">
        <f>SUMIFS('SP List (I-REAP)'!$W:$W,'SP List (I-REAP)'!$D:$D,DisburseClusterRegion!$C48,'SP List (I-REAP)'!$P:$P,DisburseClusterRegion!$K$4)/1000000</f>
        <v>0</v>
      </c>
      <c r="G48" s="227" t="str">
        <f>IFERROR(+F48/E48," ")</f>
        <v>0</v>
      </c>
      <c r="H48" s="228" t="str">
        <f>SUMIFS('SP List (I-REAP)'!$Z:$Z,'SP List (I-REAP)'!$D:$D,DisburseClusterRegion!$C48,'SP List (I-REAP)'!$P:$P,DisburseClusterRegion!$K$4)/1000000</f>
        <v>0</v>
      </c>
      <c r="I48" s="198" t="str">
        <f>IFERROR(+H48/F48," ")</f>
        <v>0</v>
      </c>
    </row>
    <row r="49" spans="1:12" collapsed="true">
      <c r="B49" s="304" t="s">
        <v>24</v>
      </c>
      <c r="C49" s="305"/>
      <c r="D49" s="225" t="str">
        <f>SUM(D43:D48)</f>
        <v>0</v>
      </c>
      <c r="E49" s="226" t="str">
        <f>SUM(E43:E48)</f>
        <v>0</v>
      </c>
      <c r="F49" s="226" t="str">
        <f>SUM(F43:F48)</f>
        <v>0</v>
      </c>
      <c r="G49" s="229" t="str">
        <f>IFERROR(+F49/E49," ")</f>
        <v>0</v>
      </c>
      <c r="H49" s="226" t="str">
        <f>SUM(H43:H48)</f>
        <v>0</v>
      </c>
      <c r="I49" s="229" t="str">
        <f>IFERROR(+H49/F49," ")</f>
        <v>0</v>
      </c>
    </row>
    <row r="50" spans="1:12">
      <c r="B50" s="306" t="s">
        <v>15</v>
      </c>
      <c r="C50" s="307"/>
      <c r="D50" s="232" t="str">
        <f>+D57+D62+D69</f>
        <v>0</v>
      </c>
      <c r="E50" s="233" t="str">
        <f>+E57+E62+E69</f>
        <v>0</v>
      </c>
      <c r="F50" s="233" t="str">
        <f>+F57+F62+F69</f>
        <v>0</v>
      </c>
      <c r="G50" s="235" t="str">
        <f>IFERROR(+F50/E50," ")</f>
        <v>0</v>
      </c>
      <c r="H50" s="233" t="str">
        <f>+H57+H62+H69</f>
        <v>0</v>
      </c>
      <c r="I50" s="235" t="str">
        <f>IFERROR(+H50/F50," ")</f>
        <v>0</v>
      </c>
    </row>
    <row r="51" spans="1:12" hidden="true" outlineLevel="1">
      <c r="B51" s="240" t="s">
        <v>26</v>
      </c>
      <c r="C51" s="240" t="s">
        <v>13</v>
      </c>
      <c r="D51" s="35" t="str">
        <f>COUNTIFS('SP List (I-REAP)'!$D:$D,DisburseClusterRegion!$C51,'SP List (I-REAP)'!$P:$P,DisburseClusterRegion!$K$4)</f>
        <v>0</v>
      </c>
      <c r="E51" s="201" t="str">
        <f>(SUMIFS('SP List (I-REAP)'!$K:$K,'SP List (I-REAP)'!$D:$D,DisburseRegProv!$C51,'SP List (I-REAP)'!$P:$P,DisburseRegProv!$K$4)/1000000)+(SUMIFS('SP List (I-REAP)'!$M:$M,'SP List (I-REAP)'!$D:$D,DisburseRegProv!$C51,'SP List (I-REAP)'!$P:$P,DisburseRegProv!$K$4)/1000000)</f>
        <v>0</v>
      </c>
      <c r="F51" s="201" t="str">
        <f>SUMIFS('SP List (I-REAP)'!$W:$W,'SP List (I-REAP)'!$D:$D,DisburseClusterRegion!$C51,'SP List (I-REAP)'!$P:$P,DisburseClusterRegion!$K$4)/1000000</f>
        <v>0</v>
      </c>
      <c r="G51" s="197" t="str">
        <f>IFERROR(+F51/E51," ")</f>
        <v>0</v>
      </c>
      <c r="H51" s="201" t="str">
        <f>SUMIFS('SP List (I-REAP)'!$Z:$Z,'SP List (I-REAP)'!$D:$D,DisburseClusterRegion!$C51,'SP List (I-REAP)'!$P:$P,DisburseClusterRegion!$K$4)/1000000</f>
        <v>0</v>
      </c>
      <c r="I51" s="198" t="str">
        <f>IFERROR(+H51/F51," ")</f>
        <v>0</v>
      </c>
    </row>
    <row r="52" spans="1:12" hidden="true" outlineLevel="1">
      <c r="B52" s="240" t="s">
        <v>26</v>
      </c>
      <c r="C52" s="240" t="s">
        <v>21</v>
      </c>
      <c r="D52" s="35" t="str">
        <f>COUNTIFS('SP List (I-REAP)'!$D:$D,DisburseClusterRegion!$C52,'SP List (I-REAP)'!$P:$P,DisburseClusterRegion!$K$4)</f>
        <v>0</v>
      </c>
      <c r="E52" s="201" t="str">
        <f>(SUMIFS('SP List (I-REAP)'!$K:$K,'SP List (I-REAP)'!$D:$D,DisburseRegProv!$C52,'SP List (I-REAP)'!$P:$P,DisburseRegProv!$K$4)/1000000)+(SUMIFS('SP List (I-REAP)'!$M:$M,'SP List (I-REAP)'!$D:$D,DisburseRegProv!$C52,'SP List (I-REAP)'!$P:$P,DisburseRegProv!$K$4)/1000000)</f>
        <v>0</v>
      </c>
      <c r="F52" s="201" t="str">
        <f>SUMIFS('SP List (I-REAP)'!$W:$W,'SP List (I-REAP)'!$D:$D,DisburseClusterRegion!$C52,'SP List (I-REAP)'!$P:$P,DisburseClusterRegion!$K$4)/1000000</f>
        <v>0</v>
      </c>
      <c r="G52" s="197" t="str">
        <f>IFERROR(+F52/E52," ")</f>
        <v>0</v>
      </c>
      <c r="H52" s="201" t="str">
        <f>SUMIFS('SP List (I-REAP)'!$Z:$Z,'SP List (I-REAP)'!$D:$D,DisburseClusterRegion!$C52,'SP List (I-REAP)'!$P:$P,DisburseClusterRegion!$K$4)/1000000</f>
        <v>0</v>
      </c>
      <c r="I52" s="198" t="str">
        <f>IFERROR(+H52/F52," ")</f>
        <v>0</v>
      </c>
    </row>
    <row r="53" spans="1:12" hidden="true" outlineLevel="1">
      <c r="B53" s="240" t="s">
        <v>26</v>
      </c>
      <c r="C53" s="240" t="s">
        <v>45</v>
      </c>
      <c r="D53" s="35" t="str">
        <f>COUNTIFS('SP List (I-REAP)'!$D:$D,DisburseClusterRegion!$C53,'SP List (I-REAP)'!$P:$P,DisburseClusterRegion!$K$4)</f>
        <v>0</v>
      </c>
      <c r="E53" s="201" t="str">
        <f>(SUMIFS('SP List (I-REAP)'!$K:$K,'SP List (I-REAP)'!$D:$D,DisburseRegProv!$C53,'SP List (I-REAP)'!$P:$P,DisburseRegProv!$K$4)/1000000)+(SUMIFS('SP List (I-REAP)'!$M:$M,'SP List (I-REAP)'!$D:$D,DisburseRegProv!$C53,'SP List (I-REAP)'!$P:$P,DisburseRegProv!$K$4)/1000000)</f>
        <v>0</v>
      </c>
      <c r="F53" s="201" t="str">
        <f>SUMIFS('SP List (I-REAP)'!$W:$W,'SP List (I-REAP)'!$D:$D,DisburseClusterRegion!$C53,'SP List (I-REAP)'!$P:$P,DisburseClusterRegion!$K$4)/1000000</f>
        <v>0</v>
      </c>
      <c r="G53" s="197" t="str">
        <f>IFERROR(+F53/E53," ")</f>
        <v>0</v>
      </c>
      <c r="H53" s="201" t="str">
        <f>SUMIFS('SP List (I-REAP)'!$Z:$Z,'SP List (I-REAP)'!$D:$D,DisburseClusterRegion!$C53,'SP List (I-REAP)'!$P:$P,DisburseClusterRegion!$K$4)/1000000</f>
        <v>0</v>
      </c>
      <c r="I53" s="198" t="str">
        <f>IFERROR(+H53/F53," ")</f>
        <v>0</v>
      </c>
    </row>
    <row r="54" spans="1:12" hidden="true" outlineLevel="1">
      <c r="B54" s="240" t="s">
        <v>26</v>
      </c>
      <c r="C54" s="240" t="s">
        <v>55</v>
      </c>
      <c r="D54" s="35" t="str">
        <f>COUNTIFS('SP List (I-REAP)'!$D:$D,DisburseClusterRegion!$C54,'SP List (I-REAP)'!$P:$P,DisburseClusterRegion!$K$4)</f>
        <v>0</v>
      </c>
      <c r="E54" s="201" t="str">
        <f>(SUMIFS('SP List (I-REAP)'!$K:$K,'SP List (I-REAP)'!$D:$D,DisburseRegProv!$C54,'SP List (I-REAP)'!$P:$P,DisburseRegProv!$K$4)/1000000)+(SUMIFS('SP List (I-REAP)'!$M:$M,'SP List (I-REAP)'!$D:$D,DisburseRegProv!$C54,'SP List (I-REAP)'!$P:$P,DisburseRegProv!$K$4)/1000000)</f>
        <v>0</v>
      </c>
      <c r="F54" s="201" t="str">
        <f>SUMIFS('SP List (I-REAP)'!$W:$W,'SP List (I-REAP)'!$D:$D,DisburseClusterRegion!$C54,'SP List (I-REAP)'!$P:$P,DisburseClusterRegion!$K$4)/1000000</f>
        <v>0</v>
      </c>
      <c r="G54" s="197" t="str">
        <f>IFERROR(+F54/E54," ")</f>
        <v>0</v>
      </c>
      <c r="H54" s="201" t="str">
        <f>SUMIFS('SP List (I-REAP)'!$Z:$Z,'SP List (I-REAP)'!$D:$D,DisburseClusterRegion!$C54,'SP List (I-REAP)'!$P:$P,DisburseClusterRegion!$K$4)/1000000</f>
        <v>0</v>
      </c>
      <c r="I54" s="198" t="str">
        <f>IFERROR(+H54/F54," ")</f>
        <v>0</v>
      </c>
    </row>
    <row r="55" spans="1:12" hidden="true" outlineLevel="1">
      <c r="B55" s="240" t="s">
        <v>26</v>
      </c>
      <c r="C55" s="240" t="s">
        <v>59</v>
      </c>
      <c r="D55" s="35" t="str">
        <f>COUNTIFS('SP List (I-REAP)'!$D:$D,DisburseClusterRegion!$C55,'SP List (I-REAP)'!$P:$P,DisburseClusterRegion!$K$4)</f>
        <v>0</v>
      </c>
      <c r="E55" s="201" t="str">
        <f>(SUMIFS('SP List (I-REAP)'!$K:$K,'SP List (I-REAP)'!$D:$D,DisburseRegProv!$C55,'SP List (I-REAP)'!$P:$P,DisburseRegProv!$K$4)/1000000)+(SUMIFS('SP List (I-REAP)'!$M:$M,'SP List (I-REAP)'!$D:$D,DisburseRegProv!$C55,'SP List (I-REAP)'!$P:$P,DisburseRegProv!$K$4)/1000000)</f>
        <v>0</v>
      </c>
      <c r="F55" s="201" t="str">
        <f>SUMIFS('SP List (I-REAP)'!$W:$W,'SP List (I-REAP)'!$D:$D,DisburseClusterRegion!$C55,'SP List (I-REAP)'!$P:$P,DisburseClusterRegion!$K$4)/1000000</f>
        <v>0</v>
      </c>
      <c r="G55" s="197" t="str">
        <f>IFERROR(+F55/E55," ")</f>
        <v>0</v>
      </c>
      <c r="H55" s="201" t="str">
        <f>SUMIFS('SP List (I-REAP)'!$Z:$Z,'SP List (I-REAP)'!$D:$D,DisburseClusterRegion!$C55,'SP List (I-REAP)'!$P:$P,DisburseClusterRegion!$K$4)/1000000</f>
        <v>0</v>
      </c>
      <c r="I55" s="198" t="str">
        <f>IFERROR(+H55/F55," ")</f>
        <v>0</v>
      </c>
    </row>
    <row r="56" spans="1:12" hidden="true" outlineLevel="1">
      <c r="B56" s="240" t="s">
        <v>26</v>
      </c>
      <c r="C56" s="240" t="s">
        <v>72</v>
      </c>
      <c r="D56" s="35" t="str">
        <f>COUNTIFS('SP List (I-REAP)'!$D:$D,DisburseClusterRegion!$C56,'SP List (I-REAP)'!$P:$P,DisburseClusterRegion!$K$4)</f>
        <v>0</v>
      </c>
      <c r="E56" s="201" t="str">
        <f>(SUMIFS('SP List (I-REAP)'!$K:$K,'SP List (I-REAP)'!$D:$D,DisburseRegProv!$C56,'SP List (I-REAP)'!$P:$P,DisburseRegProv!$K$4)/1000000)+(SUMIFS('SP List (I-REAP)'!$M:$M,'SP List (I-REAP)'!$D:$D,DisburseRegProv!$C56,'SP List (I-REAP)'!$P:$P,DisburseRegProv!$K$4)/1000000)</f>
        <v>0</v>
      </c>
      <c r="F56" s="201" t="str">
        <f>SUMIFS('SP List (I-REAP)'!$W:$W,'SP List (I-REAP)'!$D:$D,DisburseClusterRegion!$C56,'SP List (I-REAP)'!$P:$P,DisburseClusterRegion!$K$4)/1000000</f>
        <v>0</v>
      </c>
      <c r="G56" s="197" t="str">
        <f>IFERROR(+F56/E56," ")</f>
        <v>0</v>
      </c>
      <c r="H56" s="201" t="str">
        <f>SUMIFS('SP List (I-REAP)'!$Z:$Z,'SP List (I-REAP)'!$D:$D,DisburseClusterRegion!$C56,'SP List (I-REAP)'!$P:$P,DisburseClusterRegion!$K$4)/1000000</f>
        <v>0</v>
      </c>
      <c r="I56" s="198" t="str">
        <f>IFERROR(+H56/F56," ")</f>
        <v>0</v>
      </c>
    </row>
    <row r="57" spans="1:12" collapsed="true">
      <c r="B57" s="304" t="s">
        <v>26</v>
      </c>
      <c r="C57" s="305"/>
      <c r="D57" s="225" t="str">
        <f>SUM(D51:D56)</f>
        <v>0</v>
      </c>
      <c r="E57" s="226" t="str">
        <f>SUM(E51:E56)</f>
        <v>0</v>
      </c>
      <c r="F57" s="226" t="str">
        <f>SUM(F51:F56)</f>
        <v>0</v>
      </c>
      <c r="G57" s="229" t="str">
        <f>IFERROR(+F57/E57," ")</f>
        <v>0</v>
      </c>
      <c r="H57" s="226" t="str">
        <f>SUM(H51:H56)</f>
        <v>0</v>
      </c>
      <c r="I57" s="229" t="str">
        <f>IFERROR(+H57/F57," ")</f>
        <v>0</v>
      </c>
    </row>
    <row r="58" spans="1:12" hidden="true" outlineLevel="1">
      <c r="B58" s="231" t="s">
        <v>28</v>
      </c>
      <c r="C58" s="231" t="s">
        <v>35</v>
      </c>
      <c r="D58" s="225" t="str">
        <f>COUNTIFS('SP List (I-REAP)'!$D:$D,DisburseClusterRegion!$C58,'SP List (I-REAP)'!$P:$P,DisburseClusterRegion!$K$4)</f>
        <v>0</v>
      </c>
      <c r="E58" s="201" t="str">
        <f>(SUMIFS('SP List (I-REAP)'!$K:$K,'SP List (I-REAP)'!$D:$D,DisburseRegProv!$C58,'SP List (I-REAP)'!$P:$P,DisburseRegProv!$K$4)/1000000)+(SUMIFS('SP List (I-REAP)'!$M:$M,'SP List (I-REAP)'!$D:$D,DisburseRegProv!$C58,'SP List (I-REAP)'!$P:$P,DisburseRegProv!$K$4)/1000000)</f>
        <v>0</v>
      </c>
      <c r="F58" s="228" t="str">
        <f>SUMIFS('SP List (I-REAP)'!$W:$W,'SP List (I-REAP)'!$D:$D,DisburseClusterRegion!$C58,'SP List (I-REAP)'!$P:$P,DisburseClusterRegion!$K$4)/1000000</f>
        <v>0</v>
      </c>
      <c r="G58" s="227" t="str">
        <f>IFERROR(+F58/E58," ")</f>
        <v>0</v>
      </c>
      <c r="H58" s="228" t="str">
        <f>SUMIFS('SP List (I-REAP)'!$Z:$Z,'SP List (I-REAP)'!$D:$D,DisburseClusterRegion!$C58,'SP List (I-REAP)'!$P:$P,DisburseClusterRegion!$K$4)/1000000</f>
        <v>0</v>
      </c>
      <c r="I58" s="198" t="str">
        <f>IFERROR(+H58/F58," ")</f>
        <v>0</v>
      </c>
    </row>
    <row r="59" spans="1:12" hidden="true" outlineLevel="1">
      <c r="B59" s="231" t="s">
        <v>28</v>
      </c>
      <c r="C59" s="231" t="s">
        <v>48</v>
      </c>
      <c r="D59" s="225" t="str">
        <f>COUNTIFS('SP List (I-REAP)'!$D:$D,DisburseClusterRegion!$C59,'SP List (I-REAP)'!$P:$P,DisburseClusterRegion!$K$4)</f>
        <v>0</v>
      </c>
      <c r="E59" s="201" t="str">
        <f>(SUMIFS('SP List (I-REAP)'!$K:$K,'SP List (I-REAP)'!$D:$D,DisburseRegProv!$C59,'SP List (I-REAP)'!$P:$P,DisburseRegProv!$K$4)/1000000)+(SUMIFS('SP List (I-REAP)'!$M:$M,'SP List (I-REAP)'!$D:$D,DisburseRegProv!$C59,'SP List (I-REAP)'!$P:$P,DisburseRegProv!$K$4)/1000000)</f>
        <v>0</v>
      </c>
      <c r="F59" s="228" t="str">
        <f>SUMIFS('SP List (I-REAP)'!$W:$W,'SP List (I-REAP)'!$D:$D,DisburseClusterRegion!$C59,'SP List (I-REAP)'!$P:$P,DisburseClusterRegion!$K$4)/1000000</f>
        <v>0</v>
      </c>
      <c r="G59" s="227" t="str">
        <f>IFERROR(+F59/E59," ")</f>
        <v>0</v>
      </c>
      <c r="H59" s="228" t="str">
        <f>SUMIFS('SP List (I-REAP)'!$Z:$Z,'SP List (I-REAP)'!$D:$D,DisburseClusterRegion!$C59,'SP List (I-REAP)'!$P:$P,DisburseClusterRegion!$K$4)/1000000</f>
        <v>0</v>
      </c>
      <c r="I59" s="198" t="str">
        <f>IFERROR(+H59/F59," ")</f>
        <v>0</v>
      </c>
    </row>
    <row r="60" spans="1:12" hidden="true" outlineLevel="1">
      <c r="B60" s="231" t="s">
        <v>28</v>
      </c>
      <c r="C60" s="231" t="s">
        <v>73</v>
      </c>
      <c r="D60" s="225" t="str">
        <f>COUNTIFS('SP List (I-REAP)'!$D:$D,DisburseClusterRegion!$C60,'SP List (I-REAP)'!$P:$P,DisburseClusterRegion!$K$4)</f>
        <v>0</v>
      </c>
      <c r="E60" s="201" t="str">
        <f>(SUMIFS('SP List (I-REAP)'!$K:$K,'SP List (I-REAP)'!$D:$D,DisburseRegProv!$C60,'SP List (I-REAP)'!$P:$P,DisburseRegProv!$K$4)/1000000)+(SUMIFS('SP List (I-REAP)'!$M:$M,'SP List (I-REAP)'!$D:$D,DisburseRegProv!$C60,'SP List (I-REAP)'!$P:$P,DisburseRegProv!$K$4)/1000000)</f>
        <v>0</v>
      </c>
      <c r="F60" s="228" t="str">
        <f>SUMIFS('SP List (I-REAP)'!$W:$W,'SP List (I-REAP)'!$D:$D,DisburseClusterRegion!$C60,'SP List (I-REAP)'!$P:$P,DisburseClusterRegion!$K$4)/1000000</f>
        <v>0</v>
      </c>
      <c r="G60" s="227" t="str">
        <f>IFERROR(+F60/E60," ")</f>
        <v>0</v>
      </c>
      <c r="H60" s="228" t="str">
        <f>SUMIFS('SP List (I-REAP)'!$Z:$Z,'SP List (I-REAP)'!$D:$D,DisburseClusterRegion!$C60,'SP List (I-REAP)'!$P:$P,DisburseClusterRegion!$K$4)/1000000</f>
        <v>0</v>
      </c>
      <c r="I60" s="198" t="str">
        <f>IFERROR(+H60/F60," ")</f>
        <v>0</v>
      </c>
    </row>
    <row r="61" spans="1:12" hidden="true" outlineLevel="1">
      <c r="B61" s="231" t="s">
        <v>28</v>
      </c>
      <c r="C61" s="231" t="s">
        <v>88</v>
      </c>
      <c r="D61" s="225" t="str">
        <f>COUNTIFS('SP List (I-REAP)'!$D:$D,DisburseClusterRegion!$C61,'SP List (I-REAP)'!$P:$P,DisburseClusterRegion!$K$4)</f>
        <v>0</v>
      </c>
      <c r="E61" s="201" t="str">
        <f>(SUMIFS('SP List (I-REAP)'!$K:$K,'SP List (I-REAP)'!$D:$D,DisburseRegProv!$C61,'SP List (I-REAP)'!$P:$P,DisburseRegProv!$K$4)/1000000)+(SUMIFS('SP List (I-REAP)'!$M:$M,'SP List (I-REAP)'!$D:$D,DisburseRegProv!$C61,'SP List (I-REAP)'!$P:$P,DisburseRegProv!$K$4)/1000000)</f>
        <v>0</v>
      </c>
      <c r="F61" s="228" t="str">
        <f>SUMIFS('SP List (I-REAP)'!$W:$W,'SP List (I-REAP)'!$D:$D,DisburseClusterRegion!$C61,'SP List (I-REAP)'!$P:$P,DisburseClusterRegion!$K$4)/1000000</f>
        <v>0</v>
      </c>
      <c r="G61" s="227" t="str">
        <f>IFERROR(+F61/E61," ")</f>
        <v>0</v>
      </c>
      <c r="H61" s="228" t="str">
        <f>SUMIFS('SP List (I-REAP)'!$Z:$Z,'SP List (I-REAP)'!$D:$D,DisburseClusterRegion!$C61,'SP List (I-REAP)'!$P:$P,DisburseClusterRegion!$K$4)/1000000</f>
        <v>0</v>
      </c>
      <c r="I61" s="198" t="str">
        <f>IFERROR(+H61/F61," ")</f>
        <v>0</v>
      </c>
    </row>
    <row r="62" spans="1:12" collapsed="true">
      <c r="B62" s="304" t="s">
        <v>28</v>
      </c>
      <c r="C62" s="305"/>
      <c r="D62" s="225" t="str">
        <f>SUM(D58:D61)</f>
        <v>0</v>
      </c>
      <c r="E62" s="226" t="str">
        <f>SUM(E58:E61)</f>
        <v>0</v>
      </c>
      <c r="F62" s="226" t="str">
        <f>SUM(F58:F61)</f>
        <v>0</v>
      </c>
      <c r="G62" s="229" t="str">
        <f>IFERROR(+F62/E62," ")</f>
        <v>0</v>
      </c>
      <c r="H62" s="226" t="str">
        <f>SUM(H58:H61)</f>
        <v>0</v>
      </c>
      <c r="I62" s="229" t="str">
        <f>IFERROR(+H62/F62," ")</f>
        <v>0</v>
      </c>
    </row>
    <row r="63" spans="1:12" hidden="true" outlineLevel="1">
      <c r="B63" s="231" t="s">
        <v>30</v>
      </c>
      <c r="C63" s="231" t="s">
        <v>33</v>
      </c>
      <c r="D63" s="225" t="str">
        <f>COUNTIFS('SP List (I-REAP)'!$D:$D,DisburseClusterRegion!$C63,'SP List (I-REAP)'!$P:$P,DisburseClusterRegion!$K$4)</f>
        <v>0</v>
      </c>
      <c r="E63" s="201" t="str">
        <f>(SUMIFS('SP List (I-REAP)'!$K:$K,'SP List (I-REAP)'!$D:$D,DisburseRegProv!$C63,'SP List (I-REAP)'!$P:$P,DisburseRegProv!$K$4)/1000000)+(SUMIFS('SP List (I-REAP)'!$M:$M,'SP List (I-REAP)'!$D:$D,DisburseRegProv!$C63,'SP List (I-REAP)'!$P:$P,DisburseRegProv!$K$4)/1000000)</f>
        <v>0</v>
      </c>
      <c r="F63" s="228" t="str">
        <f>SUMIFS('SP List (I-REAP)'!$W:$W,'SP List (I-REAP)'!$D:$D,DisburseClusterRegion!$C63,'SP List (I-REAP)'!$P:$P,DisburseClusterRegion!$K$4)/1000000</f>
        <v>0</v>
      </c>
      <c r="G63" s="227" t="str">
        <f>IFERROR(+F63/E63," ")</f>
        <v>0</v>
      </c>
      <c r="H63" s="228" t="str">
        <f>SUMIFS('SP List (I-REAP)'!$Z:$Z,'SP List (I-REAP)'!$D:$D,DisburseClusterRegion!$C63,'SP List (I-REAP)'!$P:$P,DisburseClusterRegion!$K$4)/1000000</f>
        <v>0</v>
      </c>
      <c r="I63" s="198" t="str">
        <f>IFERROR(+H63/F63," ")</f>
        <v>0</v>
      </c>
    </row>
    <row r="64" spans="1:12" hidden="true" outlineLevel="1">
      <c r="B64" s="231" t="s">
        <v>30</v>
      </c>
      <c r="C64" s="231" t="s">
        <v>54</v>
      </c>
      <c r="D64" s="225" t="str">
        <f>COUNTIFS('SP List (I-REAP)'!$D:$D,DisburseClusterRegion!$C64,'SP List (I-REAP)'!$P:$P,DisburseClusterRegion!$K$4)</f>
        <v>0</v>
      </c>
      <c r="E64" s="201" t="str">
        <f>(SUMIFS('SP List (I-REAP)'!$K:$K,'SP List (I-REAP)'!$D:$D,DisburseRegProv!$C64,'SP List (I-REAP)'!$P:$P,DisburseRegProv!$K$4)/1000000)+(SUMIFS('SP List (I-REAP)'!$M:$M,'SP List (I-REAP)'!$D:$D,DisburseRegProv!$C64,'SP List (I-REAP)'!$P:$P,DisburseRegProv!$K$4)/1000000)</f>
        <v>0</v>
      </c>
      <c r="F64" s="228" t="str">
        <f>SUMIFS('SP List (I-REAP)'!$W:$W,'SP List (I-REAP)'!$D:$D,DisburseClusterRegion!$C64,'SP List (I-REAP)'!$P:$P,DisburseClusterRegion!$K$4)/1000000</f>
        <v>0</v>
      </c>
      <c r="G64" s="227" t="str">
        <f>IFERROR(+F64/E64," ")</f>
        <v>0</v>
      </c>
      <c r="H64" s="228" t="str">
        <f>SUMIFS('SP List (I-REAP)'!$Z:$Z,'SP List (I-REAP)'!$D:$D,DisburseClusterRegion!$C64,'SP List (I-REAP)'!$P:$P,DisburseClusterRegion!$K$4)/1000000</f>
        <v>0</v>
      </c>
      <c r="I64" s="198" t="str">
        <f>IFERROR(+H64/F64," ")</f>
        <v>0</v>
      </c>
    </row>
    <row r="65" spans="1:12" hidden="true" outlineLevel="1">
      <c r="B65" s="231" t="s">
        <v>30</v>
      </c>
      <c r="C65" s="231" t="s">
        <v>65</v>
      </c>
      <c r="D65" s="225" t="str">
        <f>COUNTIFS('SP List (I-REAP)'!$D:$D,DisburseClusterRegion!$C65,'SP List (I-REAP)'!$P:$P,DisburseClusterRegion!$K$4)</f>
        <v>0</v>
      </c>
      <c r="E65" s="201" t="str">
        <f>(SUMIFS('SP List (I-REAP)'!$K:$K,'SP List (I-REAP)'!$D:$D,DisburseRegProv!$C65,'SP List (I-REAP)'!$P:$P,DisburseRegProv!$K$4)/1000000)+(SUMIFS('SP List (I-REAP)'!$M:$M,'SP List (I-REAP)'!$D:$D,DisburseRegProv!$C65,'SP List (I-REAP)'!$P:$P,DisburseRegProv!$K$4)/1000000)</f>
        <v>0</v>
      </c>
      <c r="F65" s="228" t="str">
        <f>SUMIFS('SP List (I-REAP)'!$W:$W,'SP List (I-REAP)'!$D:$D,DisburseClusterRegion!$C65,'SP List (I-REAP)'!$P:$P,DisburseClusterRegion!$K$4)/1000000</f>
        <v>0</v>
      </c>
      <c r="G65" s="227" t="str">
        <f>IFERROR(+F65/E65," ")</f>
        <v>0</v>
      </c>
      <c r="H65" s="228" t="str">
        <f>SUMIFS('SP List (I-REAP)'!$Z:$Z,'SP List (I-REAP)'!$D:$D,DisburseClusterRegion!$C65,'SP List (I-REAP)'!$P:$P,DisburseClusterRegion!$K$4)/1000000</f>
        <v>0</v>
      </c>
      <c r="I65" s="198" t="str">
        <f>IFERROR(+H65/F65," ")</f>
        <v>0</v>
      </c>
    </row>
    <row r="66" spans="1:12" hidden="true" outlineLevel="1">
      <c r="B66" s="231" t="s">
        <v>30</v>
      </c>
      <c r="C66" s="231" t="s">
        <v>75</v>
      </c>
      <c r="D66" s="225" t="str">
        <f>COUNTIFS('SP List (I-REAP)'!$D:$D,DisburseClusterRegion!$C66,'SP List (I-REAP)'!$P:$P,DisburseClusterRegion!$K$4)</f>
        <v>0</v>
      </c>
      <c r="E66" s="201" t="str">
        <f>(SUMIFS('SP List (I-REAP)'!$K:$K,'SP List (I-REAP)'!$D:$D,DisburseRegProv!$C66,'SP List (I-REAP)'!$P:$P,DisburseRegProv!$K$4)/1000000)+(SUMIFS('SP List (I-REAP)'!$M:$M,'SP List (I-REAP)'!$D:$D,DisburseRegProv!$C66,'SP List (I-REAP)'!$P:$P,DisburseRegProv!$K$4)/1000000)</f>
        <v>0</v>
      </c>
      <c r="F66" s="228" t="str">
        <f>SUMIFS('SP List (I-REAP)'!$W:$W,'SP List (I-REAP)'!$D:$D,DisburseClusterRegion!$C66,'SP List (I-REAP)'!$P:$P,DisburseClusterRegion!$K$4)/1000000</f>
        <v>0</v>
      </c>
      <c r="G66" s="227" t="str">
        <f>IFERROR(+F66/E66," ")</f>
        <v>0</v>
      </c>
      <c r="H66" s="228" t="str">
        <f>SUMIFS('SP List (I-REAP)'!$Z:$Z,'SP List (I-REAP)'!$D:$D,DisburseClusterRegion!$C66,'SP List (I-REAP)'!$P:$P,DisburseClusterRegion!$K$4)/1000000</f>
        <v>0</v>
      </c>
      <c r="I66" s="198" t="str">
        <f>IFERROR(+H66/F66," ")</f>
        <v>0</v>
      </c>
    </row>
    <row r="67" spans="1:12" hidden="true" outlineLevel="1">
      <c r="B67" s="231" t="s">
        <v>30</v>
      </c>
      <c r="C67" s="231" t="s">
        <v>86</v>
      </c>
      <c r="D67" s="225" t="str">
        <f>COUNTIFS('SP List (I-REAP)'!$D:$D,DisburseClusterRegion!$C67,'SP List (I-REAP)'!$P:$P,DisburseClusterRegion!$K$4)</f>
        <v>0</v>
      </c>
      <c r="E67" s="201" t="str">
        <f>(SUMIFS('SP List (I-REAP)'!$K:$K,'SP List (I-REAP)'!$D:$D,DisburseRegProv!$C67,'SP List (I-REAP)'!$P:$P,DisburseRegProv!$K$4)/1000000)+(SUMIFS('SP List (I-REAP)'!$M:$M,'SP List (I-REAP)'!$D:$D,DisburseRegProv!$C67,'SP List (I-REAP)'!$P:$P,DisburseRegProv!$K$4)/1000000)</f>
        <v>0</v>
      </c>
      <c r="F67" s="228" t="str">
        <f>SUMIFS('SP List (I-REAP)'!$W:$W,'SP List (I-REAP)'!$D:$D,DisburseClusterRegion!$C67,'SP List (I-REAP)'!$P:$P,DisburseClusterRegion!$K$4)/1000000</f>
        <v>0</v>
      </c>
      <c r="G67" s="227" t="str">
        <f>IFERROR(+F67/E67," ")</f>
        <v>0</v>
      </c>
      <c r="H67" s="228" t="str">
        <f>SUMIFS('SP List (I-REAP)'!$Z:$Z,'SP List (I-REAP)'!$D:$D,DisburseClusterRegion!$C67,'SP List (I-REAP)'!$P:$P,DisburseClusterRegion!$K$4)/1000000</f>
        <v>0</v>
      </c>
      <c r="I67" s="198" t="str">
        <f>IFERROR(+H67/F67," ")</f>
        <v>0</v>
      </c>
    </row>
    <row r="68" spans="1:12" hidden="true" outlineLevel="1">
      <c r="B68" s="231" t="s">
        <v>30</v>
      </c>
      <c r="C68" s="231" t="s">
        <v>91</v>
      </c>
      <c r="D68" s="225" t="str">
        <f>COUNTIFS('SP List (I-REAP)'!$D:$D,DisburseClusterRegion!$C68,'SP List (I-REAP)'!$P:$P,DisburseClusterRegion!$K$4)</f>
        <v>0</v>
      </c>
      <c r="E68" s="201" t="str">
        <f>(SUMIFS('SP List (I-REAP)'!$K:$K,'SP List (I-REAP)'!$D:$D,DisburseRegProv!$C68,'SP List (I-REAP)'!$P:$P,DisburseRegProv!$K$4)/1000000)+(SUMIFS('SP List (I-REAP)'!$M:$M,'SP List (I-REAP)'!$D:$D,DisburseRegProv!$C68,'SP List (I-REAP)'!$P:$P,DisburseRegProv!$K$4)/1000000)</f>
        <v>0</v>
      </c>
      <c r="F68" s="228" t="str">
        <f>SUMIFS('SP List (I-REAP)'!$W:$W,'SP List (I-REAP)'!$D:$D,DisburseClusterRegion!$C68,'SP List (I-REAP)'!$P:$P,DisburseClusterRegion!$K$4)/1000000</f>
        <v>0</v>
      </c>
      <c r="G68" s="227" t="str">
        <f>IFERROR(+F68/E68," ")</f>
        <v>0</v>
      </c>
      <c r="H68" s="228" t="str">
        <f>SUMIFS('SP List (I-REAP)'!$Z:$Z,'SP List (I-REAP)'!$D:$D,DisburseClusterRegion!$C68,'SP List (I-REAP)'!$P:$P,DisburseClusterRegion!$K$4)/1000000</f>
        <v>0</v>
      </c>
      <c r="I68" s="198" t="str">
        <f>IFERROR(+H68/F68," ")</f>
        <v>0</v>
      </c>
    </row>
    <row r="69" spans="1:12" collapsed="true">
      <c r="B69" s="304" t="s">
        <v>30</v>
      </c>
      <c r="C69" s="305"/>
      <c r="D69" s="225" t="str">
        <f>SUM(D63:D68)</f>
        <v>0</v>
      </c>
      <c r="E69" s="226" t="str">
        <f>SUM(E63:E68)</f>
        <v>0</v>
      </c>
      <c r="F69" s="226" t="str">
        <f>SUM(F63:F68)</f>
        <v>0</v>
      </c>
      <c r="G69" s="229" t="str">
        <f>IFERROR(+F69/E69," ")</f>
        <v>0</v>
      </c>
      <c r="H69" s="226" t="str">
        <f>SUM(H63:H68)</f>
        <v>0</v>
      </c>
      <c r="I69" s="229" t="str">
        <f>IFERROR(+H69/F69," ")</f>
        <v>0</v>
      </c>
    </row>
    <row r="70" spans="1:12">
      <c r="B70" s="306" t="s">
        <v>19</v>
      </c>
      <c r="C70" s="307"/>
      <c r="D70" s="232" t="str">
        <f>+D73+D78+D83+D88+D94</f>
        <v>0</v>
      </c>
      <c r="E70" s="233" t="str">
        <f>+E73+E78+E83+E88+E94</f>
        <v>0</v>
      </c>
      <c r="F70" s="233" t="str">
        <f>+F73+F78+F83+F88+F94</f>
        <v>0</v>
      </c>
      <c r="G70" s="235" t="str">
        <f>IFERROR(+F70/E70," ")</f>
        <v>0</v>
      </c>
      <c r="H70" s="233" t="str">
        <f>+H73+H78+H83+H88+H94</f>
        <v>0</v>
      </c>
      <c r="I70" s="235" t="str">
        <f>IFERROR(+H70/F70," ")</f>
        <v>0</v>
      </c>
    </row>
    <row r="71" spans="1:12" hidden="true" outlineLevel="1">
      <c r="B71" s="240" t="s">
        <v>32</v>
      </c>
      <c r="C71" s="240" t="s">
        <v>98</v>
      </c>
      <c r="D71" s="35" t="str">
        <f>COUNTIFS('SP List (I-REAP)'!$D:$D,DisburseClusterRegion!$C71,'SP List (I-REAP)'!$P:$P,DisburseClusterRegion!$K$4)</f>
        <v>0</v>
      </c>
      <c r="E71" s="201" t="str">
        <f>(SUMIFS('SP List (I-REAP)'!$K:$K,'SP List (I-REAP)'!$D:$D,DisburseRegProv!$C71,'SP List (I-REAP)'!$P:$P,DisburseRegProv!$K$4)/1000000)+(SUMIFS('SP List (I-REAP)'!$M:$M,'SP List (I-REAP)'!$D:$D,DisburseRegProv!$C71,'SP List (I-REAP)'!$P:$P,DisburseRegProv!$K$4)/1000000)</f>
        <v>0</v>
      </c>
      <c r="F71" s="201" t="str">
        <f>SUMIFS('SP List (I-REAP)'!$W:$W,'SP List (I-REAP)'!$D:$D,DisburseClusterRegion!$C71,'SP List (I-REAP)'!$P:$P,DisburseClusterRegion!$K$4)/1000000</f>
        <v>0</v>
      </c>
      <c r="G71" s="197" t="str">
        <f>IFERROR(+F71/E71," ")</f>
        <v>0</v>
      </c>
      <c r="H71" s="201" t="str">
        <f>SUMIFS('SP List (I-REAP)'!$Z:$Z,'SP List (I-REAP)'!$D:$D,DisburseClusterRegion!$C71,'SP List (I-REAP)'!$P:$P,DisburseClusterRegion!$K$4)/1000000</f>
        <v>0</v>
      </c>
      <c r="I71" s="198" t="str">
        <f>IFERROR(+H71/F71," ")</f>
        <v>0</v>
      </c>
    </row>
    <row r="72" spans="1:12" hidden="true" outlineLevel="1">
      <c r="B72" s="240" t="s">
        <v>32</v>
      </c>
      <c r="C72" s="240" t="s">
        <v>99</v>
      </c>
      <c r="D72" s="35" t="str">
        <f>COUNTIFS('SP List (I-REAP)'!$D:$D,DisburseClusterRegion!$C72,'SP List (I-REAP)'!$P:$P,DisburseClusterRegion!$K$4)</f>
        <v>0</v>
      </c>
      <c r="E72" s="201" t="str">
        <f>(SUMIFS('SP List (I-REAP)'!$K:$K,'SP List (I-REAP)'!$D:$D,DisburseRegProv!$C72,'SP List (I-REAP)'!$P:$P,DisburseRegProv!$K$4)/1000000)+(SUMIFS('SP List (I-REAP)'!$M:$M,'SP List (I-REAP)'!$D:$D,DisburseRegProv!$C72,'SP List (I-REAP)'!$P:$P,DisburseRegProv!$K$4)/1000000)</f>
        <v>0</v>
      </c>
      <c r="F72" s="201" t="str">
        <f>SUMIFS('SP List (I-REAP)'!$W:$W,'SP List (I-REAP)'!$D:$D,DisburseClusterRegion!$C72,'SP List (I-REAP)'!$P:$P,DisburseClusterRegion!$K$4)/1000000</f>
        <v>0</v>
      </c>
      <c r="G72" s="197" t="str">
        <f>IFERROR(+F72/E72," ")</f>
        <v>0</v>
      </c>
      <c r="H72" s="201" t="str">
        <f>SUMIFS('SP List (I-REAP)'!$Z:$Z,'SP List (I-REAP)'!$D:$D,DisburseClusterRegion!$C72,'SP List (I-REAP)'!$P:$P,DisburseClusterRegion!$K$4)/1000000</f>
        <v>0</v>
      </c>
      <c r="I72" s="198" t="str">
        <f>IFERROR(+H72/F72," ")</f>
        <v>0</v>
      </c>
    </row>
    <row r="73" spans="1:12" collapsed="true">
      <c r="B73" s="304" t="s">
        <v>32</v>
      </c>
      <c r="C73" s="305"/>
      <c r="D73" s="225" t="str">
        <f>SUM(D71:D72)</f>
        <v>0</v>
      </c>
      <c r="E73" s="226" t="str">
        <f>SUM(E71:E72)</f>
        <v>0</v>
      </c>
      <c r="F73" s="226" t="str">
        <f>SUM(F71:F72)</f>
        <v>0</v>
      </c>
      <c r="G73" s="229" t="str">
        <f>IFERROR(+F73/E73," ")</f>
        <v>0</v>
      </c>
      <c r="H73" s="226" t="str">
        <f>SUM(H71:H72)</f>
        <v>0</v>
      </c>
      <c r="I73" s="229" t="str">
        <f>IFERROR(+H73/F73," ")</f>
        <v>0</v>
      </c>
    </row>
    <row r="74" spans="1:12" hidden="true" outlineLevel="1">
      <c r="B74" s="231" t="s">
        <v>34</v>
      </c>
      <c r="C74" s="231" t="s">
        <v>37</v>
      </c>
      <c r="D74" s="225" t="str">
        <f>COUNTIFS('SP List (I-REAP)'!$D:$D,DisburseClusterRegion!$C74,'SP List (I-REAP)'!$P:$P,DisburseClusterRegion!$K$4)</f>
        <v>0</v>
      </c>
      <c r="E74" s="201" t="str">
        <f>(SUMIFS('SP List (I-REAP)'!$K:$K,'SP List (I-REAP)'!$D:$D,DisburseRegProv!$C74,'SP List (I-REAP)'!$P:$P,DisburseRegProv!$K$4)/1000000)+(SUMIFS('SP List (I-REAP)'!$M:$M,'SP List (I-REAP)'!$D:$D,DisburseRegProv!$C74,'SP List (I-REAP)'!$P:$P,DisburseRegProv!$K$4)/1000000)</f>
        <v>0</v>
      </c>
      <c r="F74" s="228" t="str">
        <f>SUMIFS('SP List (I-REAP)'!$W:$W,'SP List (I-REAP)'!$D:$D,DisburseClusterRegion!$C74,'SP List (I-REAP)'!$P:$P,DisburseClusterRegion!$K$4)/1000000</f>
        <v>0</v>
      </c>
      <c r="G74" s="227" t="str">
        <f>IFERROR(+F74/E74," ")</f>
        <v>0</v>
      </c>
      <c r="H74" s="228" t="str">
        <f>SUMIFS('SP List (I-REAP)'!$Z:$Z,'SP List (I-REAP)'!$D:$D,DisburseClusterRegion!$C74,'SP List (I-REAP)'!$P:$P,DisburseClusterRegion!$K$4)/1000000</f>
        <v>0</v>
      </c>
      <c r="I74" s="198" t="str">
        <f>IFERROR(+H74/F74," ")</f>
        <v>0</v>
      </c>
    </row>
    <row r="75" spans="1:12" hidden="true" outlineLevel="1">
      <c r="B75" s="231" t="s">
        <v>34</v>
      </c>
      <c r="C75" s="231" t="s">
        <v>64</v>
      </c>
      <c r="D75" s="225" t="str">
        <f>COUNTIFS('SP List (I-REAP)'!$D:$D,DisburseClusterRegion!$C75,'SP List (I-REAP)'!$P:$P,DisburseClusterRegion!$K$4)</f>
        <v>0</v>
      </c>
      <c r="E75" s="201" t="str">
        <f>(SUMIFS('SP List (I-REAP)'!$K:$K,'SP List (I-REAP)'!$D:$D,DisburseRegProv!$C75,'SP List (I-REAP)'!$P:$P,DisburseRegProv!$K$4)/1000000)+(SUMIFS('SP List (I-REAP)'!$M:$M,'SP List (I-REAP)'!$D:$D,DisburseRegProv!$C75,'SP List (I-REAP)'!$P:$P,DisburseRegProv!$K$4)/1000000)</f>
        <v>0</v>
      </c>
      <c r="F75" s="228" t="str">
        <f>SUMIFS('SP List (I-REAP)'!$W:$W,'SP List (I-REAP)'!$D:$D,DisburseClusterRegion!$C75,'SP List (I-REAP)'!$P:$P,DisburseClusterRegion!$K$4)/1000000</f>
        <v>0</v>
      </c>
      <c r="G75" s="227" t="str">
        <f>IFERROR(+F75/E75," ")</f>
        <v>0</v>
      </c>
      <c r="H75" s="228" t="str">
        <f>SUMIFS('SP List (I-REAP)'!$Z:$Z,'SP List (I-REAP)'!$D:$D,DisburseClusterRegion!$C75,'SP List (I-REAP)'!$P:$P,DisburseClusterRegion!$K$4)/1000000</f>
        <v>0</v>
      </c>
      <c r="I75" s="198" t="str">
        <f>IFERROR(+H75/F75," ")</f>
        <v>0</v>
      </c>
    </row>
    <row r="76" spans="1:12" hidden="true" outlineLevel="1">
      <c r="B76" s="231" t="s">
        <v>34</v>
      </c>
      <c r="C76" s="231" t="s">
        <v>69</v>
      </c>
      <c r="D76" s="225" t="str">
        <f>COUNTIFS('SP List (I-REAP)'!$D:$D,DisburseClusterRegion!$C76,'SP List (I-REAP)'!$P:$P,DisburseClusterRegion!$K$4)</f>
        <v>0</v>
      </c>
      <c r="E76" s="201" t="str">
        <f>(SUMIFS('SP List (I-REAP)'!$K:$K,'SP List (I-REAP)'!$D:$D,DisburseRegProv!$C76,'SP List (I-REAP)'!$P:$P,DisburseRegProv!$K$4)/1000000)+(SUMIFS('SP List (I-REAP)'!$M:$M,'SP List (I-REAP)'!$D:$D,DisburseRegProv!$C76,'SP List (I-REAP)'!$P:$P,DisburseRegProv!$K$4)/1000000)</f>
        <v>0</v>
      </c>
      <c r="F76" s="228" t="str">
        <f>SUMIFS('SP List (I-REAP)'!$W:$W,'SP List (I-REAP)'!$D:$D,DisburseClusterRegion!$C76,'SP List (I-REAP)'!$P:$P,DisburseClusterRegion!$K$4)/1000000</f>
        <v>0</v>
      </c>
      <c r="G76" s="227" t="str">
        <f>IFERROR(+F76/E76," ")</f>
        <v>0</v>
      </c>
      <c r="H76" s="228" t="str">
        <f>SUMIFS('SP List (I-REAP)'!$Z:$Z,'SP List (I-REAP)'!$D:$D,DisburseClusterRegion!$C76,'SP List (I-REAP)'!$P:$P,DisburseClusterRegion!$K$4)/1000000</f>
        <v>0</v>
      </c>
      <c r="I76" s="198" t="str">
        <f>IFERROR(+H76/F76," ")</f>
        <v>0</v>
      </c>
    </row>
    <row r="77" spans="1:12" hidden="true" outlineLevel="1">
      <c r="B77" s="231" t="s">
        <v>34</v>
      </c>
      <c r="C77" s="231" t="s">
        <v>70</v>
      </c>
      <c r="D77" s="225" t="str">
        <f>COUNTIFS('SP List (I-REAP)'!$D:$D,DisburseClusterRegion!$C77,'SP List (I-REAP)'!$P:$P,DisburseClusterRegion!$K$4)</f>
        <v>0</v>
      </c>
      <c r="E77" s="201" t="str">
        <f>(SUMIFS('SP List (I-REAP)'!$K:$K,'SP List (I-REAP)'!$D:$D,DisburseRegProv!$C77,'SP List (I-REAP)'!$P:$P,DisburseRegProv!$K$4)/1000000)+(SUMIFS('SP List (I-REAP)'!$M:$M,'SP List (I-REAP)'!$D:$D,DisburseRegProv!$C77,'SP List (I-REAP)'!$P:$P,DisburseRegProv!$K$4)/1000000)</f>
        <v>0</v>
      </c>
      <c r="F77" s="228" t="str">
        <f>SUMIFS('SP List (I-REAP)'!$W:$W,'SP List (I-REAP)'!$D:$D,DisburseClusterRegion!$C77,'SP List (I-REAP)'!$P:$P,DisburseClusterRegion!$K$4)/1000000</f>
        <v>0</v>
      </c>
      <c r="G77" s="227" t="str">
        <f>IFERROR(+F77/E77," ")</f>
        <v>0</v>
      </c>
      <c r="H77" s="228" t="str">
        <f>SUMIFS('SP List (I-REAP)'!$Z:$Z,'SP List (I-REAP)'!$D:$D,DisburseClusterRegion!$C77,'SP List (I-REAP)'!$P:$P,DisburseClusterRegion!$K$4)/1000000</f>
        <v>0</v>
      </c>
      <c r="I77" s="198" t="str">
        <f>IFERROR(+H77/F77," ")</f>
        <v>0</v>
      </c>
    </row>
    <row r="78" spans="1:12" collapsed="true">
      <c r="B78" s="304" t="s">
        <v>34</v>
      </c>
      <c r="C78" s="305"/>
      <c r="D78" s="225" t="str">
        <f>SUM(D74:D77)</f>
        <v>0</v>
      </c>
      <c r="E78" s="226" t="str">
        <f>SUM(E74:E77)</f>
        <v>0</v>
      </c>
      <c r="F78" s="226" t="str">
        <f>SUM(F74:F77)</f>
        <v>0</v>
      </c>
      <c r="G78" s="229" t="str">
        <f>IFERROR(+F78/E78," ")</f>
        <v>0</v>
      </c>
      <c r="H78" s="226" t="str">
        <f>SUM(H74:H77)</f>
        <v>0</v>
      </c>
      <c r="I78" s="229" t="str">
        <f>IFERROR(+H78/F78," ")</f>
        <v>0</v>
      </c>
    </row>
    <row r="79" spans="1:12" hidden="true" outlineLevel="1">
      <c r="B79" s="231" t="s">
        <v>36</v>
      </c>
      <c r="C79" s="231" t="s">
        <v>49</v>
      </c>
      <c r="D79" s="225" t="str">
        <f>COUNTIFS('SP List (I-REAP)'!$D:$D,DisburseClusterRegion!$C79,'SP List (I-REAP)'!$P:$P,DisburseClusterRegion!$K$4)</f>
        <v>0</v>
      </c>
      <c r="E79" s="201" t="str">
        <f>(SUMIFS('SP List (I-REAP)'!$K:$K,'SP List (I-REAP)'!$D:$D,DisburseRegProv!$C79,'SP List (I-REAP)'!$P:$P,DisburseRegProv!$K$4)/1000000)+(SUMIFS('SP List (I-REAP)'!$M:$M,'SP List (I-REAP)'!$D:$D,DisburseRegProv!$C79,'SP List (I-REAP)'!$P:$P,DisburseRegProv!$K$4)/1000000)</f>
        <v>0</v>
      </c>
      <c r="F79" s="228" t="str">
        <f>SUMIFS('SP List (I-REAP)'!$W:$W,'SP List (I-REAP)'!$D:$D,DisburseClusterRegion!$C79,'SP List (I-REAP)'!$P:$P,DisburseClusterRegion!$K$4)/1000000</f>
        <v>0</v>
      </c>
      <c r="G79" s="227" t="str">
        <f>IFERROR(+F79/E79," ")</f>
        <v>0</v>
      </c>
      <c r="H79" s="228" t="str">
        <f>SUMIFS('SP List (I-REAP)'!$Z:$Z,'SP List (I-REAP)'!$D:$D,DisburseClusterRegion!$C79,'SP List (I-REAP)'!$P:$P,DisburseClusterRegion!$K$4)/1000000</f>
        <v>0</v>
      </c>
      <c r="I79" s="198" t="str">
        <f>IFERROR(+H79/F79," ")</f>
        <v>0</v>
      </c>
    </row>
    <row r="80" spans="1:12" hidden="true" outlineLevel="1">
      <c r="B80" s="231" t="s">
        <v>36</v>
      </c>
      <c r="C80" s="231" t="s">
        <v>50</v>
      </c>
      <c r="D80" s="225" t="str">
        <f>COUNTIFS('SP List (I-REAP)'!$D:$D,DisburseClusterRegion!$C80,'SP List (I-REAP)'!$P:$P,DisburseClusterRegion!$K$4)</f>
        <v>0</v>
      </c>
      <c r="E80" s="201" t="str">
        <f>(SUMIFS('SP List (I-REAP)'!$K:$K,'SP List (I-REAP)'!$D:$D,DisburseRegProv!$C80,'SP List (I-REAP)'!$P:$P,DisburseRegProv!$K$4)/1000000)+(SUMIFS('SP List (I-REAP)'!$M:$M,'SP List (I-REAP)'!$D:$D,DisburseRegProv!$C80,'SP List (I-REAP)'!$P:$P,DisburseRegProv!$K$4)/1000000)</f>
        <v>0</v>
      </c>
      <c r="F80" s="228" t="str">
        <f>SUMIFS('SP List (I-REAP)'!$W:$W,'SP List (I-REAP)'!$D:$D,DisburseClusterRegion!$C80,'SP List (I-REAP)'!$P:$P,DisburseClusterRegion!$K$4)/1000000</f>
        <v>0</v>
      </c>
      <c r="G80" s="227" t="str">
        <f>IFERROR(+F80/E80," ")</f>
        <v>0</v>
      </c>
      <c r="H80" s="228" t="str">
        <f>SUMIFS('SP List (I-REAP)'!$Z:$Z,'SP List (I-REAP)'!$D:$D,DisburseClusterRegion!$C80,'SP List (I-REAP)'!$P:$P,DisburseClusterRegion!$K$4)/1000000</f>
        <v>0</v>
      </c>
      <c r="I80" s="198" t="str">
        <f>IFERROR(+H80/F80," ")</f>
        <v>0</v>
      </c>
    </row>
    <row r="81" spans="1:12" hidden="true" outlineLevel="1">
      <c r="B81" s="231" t="s">
        <v>36</v>
      </c>
      <c r="C81" s="231" t="s">
        <v>51</v>
      </c>
      <c r="D81" s="225" t="str">
        <f>COUNTIFS('SP List (I-REAP)'!$D:$D,DisburseClusterRegion!$C81,'SP List (I-REAP)'!$P:$P,DisburseClusterRegion!$K$4)</f>
        <v>0</v>
      </c>
      <c r="E81" s="201" t="str">
        <f>(SUMIFS('SP List (I-REAP)'!$K:$K,'SP List (I-REAP)'!$D:$D,DisburseRegProv!$C81,'SP List (I-REAP)'!$P:$P,DisburseRegProv!$K$4)/1000000)+(SUMIFS('SP List (I-REAP)'!$M:$M,'SP List (I-REAP)'!$D:$D,DisburseRegProv!$C81,'SP List (I-REAP)'!$P:$P,DisburseRegProv!$K$4)/1000000)</f>
        <v>0</v>
      </c>
      <c r="F81" s="228" t="str">
        <f>SUMIFS('SP List (I-REAP)'!$W:$W,'SP List (I-REAP)'!$D:$D,DisburseClusterRegion!$C81,'SP List (I-REAP)'!$P:$P,DisburseClusterRegion!$K$4)/1000000</f>
        <v>0</v>
      </c>
      <c r="G81" s="227" t="str">
        <f>IFERROR(+F81/E81," ")</f>
        <v>0</v>
      </c>
      <c r="H81" s="228" t="str">
        <f>SUMIFS('SP List (I-REAP)'!$Z:$Z,'SP List (I-REAP)'!$D:$D,DisburseClusterRegion!$C81,'SP List (I-REAP)'!$P:$P,DisburseClusterRegion!$K$4)/1000000</f>
        <v>0</v>
      </c>
      <c r="I81" s="198" t="str">
        <f>IFERROR(+H81/F81," ")</f>
        <v>0</v>
      </c>
    </row>
    <row r="82" spans="1:12" hidden="true" outlineLevel="1">
      <c r="B82" s="231" t="s">
        <v>36</v>
      </c>
      <c r="C82" s="231" t="s">
        <v>52</v>
      </c>
      <c r="D82" s="225" t="str">
        <f>COUNTIFS('SP List (I-REAP)'!$D:$D,DisburseClusterRegion!$C82,'SP List (I-REAP)'!$P:$P,DisburseClusterRegion!$K$4)</f>
        <v>0</v>
      </c>
      <c r="E82" s="201" t="str">
        <f>(SUMIFS('SP List (I-REAP)'!$K:$K,'SP List (I-REAP)'!$D:$D,DisburseRegProv!$C82,'SP List (I-REAP)'!$P:$P,DisburseRegProv!$K$4)/1000000)+(SUMIFS('SP List (I-REAP)'!$M:$M,'SP List (I-REAP)'!$D:$D,DisburseRegProv!$C82,'SP List (I-REAP)'!$P:$P,DisburseRegProv!$K$4)/1000000)</f>
        <v>0</v>
      </c>
      <c r="F82" s="228" t="str">
        <f>SUMIFS('SP List (I-REAP)'!$W:$W,'SP List (I-REAP)'!$D:$D,DisburseClusterRegion!$C82,'SP List (I-REAP)'!$P:$P,DisburseClusterRegion!$K$4)/1000000</f>
        <v>0</v>
      </c>
      <c r="G82" s="227" t="str">
        <f>IFERROR(+F82/E82," ")</f>
        <v>0</v>
      </c>
      <c r="H82" s="228" t="str">
        <f>SUMIFS('SP List (I-REAP)'!$Z:$Z,'SP List (I-REAP)'!$D:$D,DisburseClusterRegion!$C82,'SP List (I-REAP)'!$P:$P,DisburseClusterRegion!$K$4)/1000000</f>
        <v>0</v>
      </c>
      <c r="I82" s="198" t="str">
        <f>IFERROR(+H82/F82," ")</f>
        <v>0</v>
      </c>
    </row>
    <row r="83" spans="1:12" collapsed="true">
      <c r="B83" s="304" t="s">
        <v>36</v>
      </c>
      <c r="C83" s="305"/>
      <c r="D83" s="225" t="str">
        <f>SUM(D79:D82)</f>
        <v>0</v>
      </c>
      <c r="E83" s="226" t="str">
        <f>SUM(E79:E82)</f>
        <v>0</v>
      </c>
      <c r="F83" s="226" t="str">
        <f>SUM(F79:F82)</f>
        <v>0</v>
      </c>
      <c r="G83" s="229" t="str">
        <f>IFERROR(+F83/E83," ")</f>
        <v>0</v>
      </c>
      <c r="H83" s="226" t="str">
        <f>SUM(H79:H82)</f>
        <v>0</v>
      </c>
      <c r="I83" s="229" t="str">
        <f>IFERROR(+H83/F83," ")</f>
        <v>0</v>
      </c>
    </row>
    <row r="84" spans="1:12" hidden="true" outlineLevel="1">
      <c r="B84" s="231" t="s">
        <v>38</v>
      </c>
      <c r="C84" s="231" t="s">
        <v>74</v>
      </c>
      <c r="D84" s="225" t="str">
        <f>COUNTIFS('SP List (I-REAP)'!$D:$D,DisburseClusterRegion!$C84,'SP List (I-REAP)'!$P:$P,DisburseClusterRegion!$K$4)</f>
        <v>0</v>
      </c>
      <c r="E84" s="201" t="str">
        <f>(SUMIFS('SP List (I-REAP)'!$K:$K,'SP List (I-REAP)'!$D:$D,DisburseRegProv!$C84,'SP List (I-REAP)'!$P:$P,DisburseRegProv!$K$4)/1000000)+(SUMIFS('SP List (I-REAP)'!$M:$M,'SP List (I-REAP)'!$D:$D,DisburseRegProv!$C84,'SP List (I-REAP)'!$P:$P,DisburseRegProv!$K$4)/1000000)</f>
        <v>0</v>
      </c>
      <c r="F84" s="228" t="str">
        <f>SUMIFS('SP List (I-REAP)'!$W:$W,'SP List (I-REAP)'!$D:$D,DisburseClusterRegion!$C84,'SP List (I-REAP)'!$P:$P,DisburseClusterRegion!$K$4)/1000000</f>
        <v>0</v>
      </c>
      <c r="G84" s="227" t="str">
        <f>IFERROR(+F84/E84," ")</f>
        <v>0</v>
      </c>
      <c r="H84" s="228" t="str">
        <f>SUMIFS('SP List (I-REAP)'!$Z:$Z,'SP List (I-REAP)'!$D:$D,DisburseClusterRegion!$C84,'SP List (I-REAP)'!$P:$P,DisburseClusterRegion!$K$4)/1000000</f>
        <v>0</v>
      </c>
      <c r="I84" s="198" t="str">
        <f>IFERROR(+H84/F84," ")</f>
        <v>0</v>
      </c>
    </row>
    <row r="85" spans="1:12" hidden="true" outlineLevel="1">
      <c r="B85" s="231" t="s">
        <v>38</v>
      </c>
      <c r="C85" s="231" t="s">
        <v>87</v>
      </c>
      <c r="D85" s="225" t="str">
        <f>COUNTIFS('SP List (I-REAP)'!$D:$D,DisburseClusterRegion!$C85,'SP List (I-REAP)'!$P:$P,DisburseClusterRegion!$K$4)</f>
        <v>0</v>
      </c>
      <c r="E85" s="201" t="str">
        <f>(SUMIFS('SP List (I-REAP)'!$K:$K,'SP List (I-REAP)'!$D:$D,DisburseRegProv!$C85,'SP List (I-REAP)'!$P:$P,DisburseRegProv!$K$4)/1000000)+(SUMIFS('SP List (I-REAP)'!$M:$M,'SP List (I-REAP)'!$D:$D,DisburseRegProv!$C85,'SP List (I-REAP)'!$P:$P,DisburseRegProv!$K$4)/1000000)</f>
        <v>0</v>
      </c>
      <c r="F85" s="228" t="str">
        <f>SUMIFS('SP List (I-REAP)'!$W:$W,'SP List (I-REAP)'!$D:$D,DisburseClusterRegion!$C85,'SP List (I-REAP)'!$P:$P,DisburseClusterRegion!$K$4)/1000000</f>
        <v>0</v>
      </c>
      <c r="G85" s="227" t="str">
        <f>IFERROR(+F85/E85," ")</f>
        <v>0</v>
      </c>
      <c r="H85" s="228" t="str">
        <f>SUMIFS('SP List (I-REAP)'!$Z:$Z,'SP List (I-REAP)'!$D:$D,DisburseClusterRegion!$C85,'SP List (I-REAP)'!$P:$P,DisburseClusterRegion!$K$4)/1000000</f>
        <v>0</v>
      </c>
      <c r="I85" s="198" t="str">
        <f>IFERROR(+H85/F85," ")</f>
        <v>0</v>
      </c>
    </row>
    <row r="86" spans="1:12" hidden="true" outlineLevel="1">
      <c r="B86" s="231" t="s">
        <v>38</v>
      </c>
      <c r="C86" s="231" t="s">
        <v>90</v>
      </c>
      <c r="D86" s="225" t="str">
        <f>COUNTIFS('SP List (I-REAP)'!$D:$D,DisburseClusterRegion!$C86,'SP List (I-REAP)'!$P:$P,DisburseClusterRegion!$K$4)</f>
        <v>0</v>
      </c>
      <c r="E86" s="201" t="str">
        <f>(SUMIFS('SP List (I-REAP)'!$K:$K,'SP List (I-REAP)'!$D:$D,DisburseRegProv!$C86,'SP List (I-REAP)'!$P:$P,DisburseRegProv!$K$4)/1000000)+(SUMIFS('SP List (I-REAP)'!$M:$M,'SP List (I-REAP)'!$D:$D,DisburseRegProv!$C86,'SP List (I-REAP)'!$P:$P,DisburseRegProv!$K$4)/1000000)</f>
        <v>0</v>
      </c>
      <c r="F86" s="228" t="str">
        <f>SUMIFS('SP List (I-REAP)'!$W:$W,'SP List (I-REAP)'!$D:$D,DisburseClusterRegion!$C86,'SP List (I-REAP)'!$P:$P,DisburseClusterRegion!$K$4)/1000000</f>
        <v>0</v>
      </c>
      <c r="G86" s="227" t="str">
        <f>IFERROR(+F86/E86," ")</f>
        <v>0</v>
      </c>
      <c r="H86" s="228" t="str">
        <f>SUMIFS('SP List (I-REAP)'!$Z:$Z,'SP List (I-REAP)'!$D:$D,DisburseClusterRegion!$C86,'SP List (I-REAP)'!$P:$P,DisburseClusterRegion!$K$4)/1000000</f>
        <v>0</v>
      </c>
      <c r="I86" s="198" t="str">
        <f>IFERROR(+H86/F86," ")</f>
        <v>0</v>
      </c>
    </row>
    <row r="87" spans="1:12" hidden="true" outlineLevel="1">
      <c r="B87" s="231" t="s">
        <v>38</v>
      </c>
      <c r="C87" s="231" t="s">
        <v>92</v>
      </c>
      <c r="D87" s="225" t="str">
        <f>COUNTIFS('SP List (I-REAP)'!$D:$D,DisburseClusterRegion!$C87,'SP List (I-REAP)'!$P:$P,DisburseClusterRegion!$K$4)</f>
        <v>0</v>
      </c>
      <c r="E87" s="201" t="str">
        <f>(SUMIFS('SP List (I-REAP)'!$K:$K,'SP List (I-REAP)'!$D:$D,DisburseRegProv!$C87,'SP List (I-REAP)'!$P:$P,DisburseRegProv!$K$4)/1000000)+(SUMIFS('SP List (I-REAP)'!$M:$M,'SP List (I-REAP)'!$D:$D,DisburseRegProv!$C87,'SP List (I-REAP)'!$P:$P,DisburseRegProv!$K$4)/1000000)</f>
        <v>0</v>
      </c>
      <c r="F87" s="228" t="str">
        <f>SUMIFS('SP List (I-REAP)'!$W:$W,'SP List (I-REAP)'!$D:$D,DisburseClusterRegion!$C87,'SP List (I-REAP)'!$P:$P,DisburseClusterRegion!$K$4)/1000000</f>
        <v>0</v>
      </c>
      <c r="G87" s="227" t="str">
        <f>IFERROR(+F87/E87," ")</f>
        <v>0</v>
      </c>
      <c r="H87" s="228" t="str">
        <f>SUMIFS('SP List (I-REAP)'!$Z:$Z,'SP List (I-REAP)'!$D:$D,DisburseClusterRegion!$C87,'SP List (I-REAP)'!$P:$P,DisburseClusterRegion!$K$4)/1000000</f>
        <v>0</v>
      </c>
      <c r="I87" s="198" t="str">
        <f>IFERROR(+H87/F87," ")</f>
        <v>0</v>
      </c>
    </row>
    <row r="88" spans="1:12" collapsed="true">
      <c r="B88" s="304" t="s">
        <v>38</v>
      </c>
      <c r="C88" s="305"/>
      <c r="D88" s="225" t="str">
        <f>SUM(D84:D87)</f>
        <v>0</v>
      </c>
      <c r="E88" s="226" t="str">
        <f>SUM(E84:E87)</f>
        <v>0</v>
      </c>
      <c r="F88" s="226" t="str">
        <f>SUM(F84:F87)</f>
        <v>0</v>
      </c>
      <c r="G88" s="229" t="str">
        <f>IFERROR(+F88/E88," ")</f>
        <v>0</v>
      </c>
      <c r="H88" s="226" t="str">
        <f>SUM(H84:H87)</f>
        <v>0</v>
      </c>
      <c r="I88" s="229" t="str">
        <f>IFERROR(+H88/F88," ")</f>
        <v>0</v>
      </c>
    </row>
    <row r="89" spans="1:12" hidden="true" outlineLevel="1">
      <c r="B89" s="231" t="s">
        <v>40</v>
      </c>
      <c r="C89" s="231" t="s">
        <v>3</v>
      </c>
      <c r="D89" s="225" t="str">
        <f>COUNTIFS('SP List (I-REAP)'!$D:$D,DisburseClusterRegion!$C89,'SP List (I-REAP)'!$P:$P,DisburseClusterRegion!$K$4)</f>
        <v>0</v>
      </c>
      <c r="E89" s="201" t="str">
        <f>(SUMIFS('SP List (I-REAP)'!$K:$K,'SP List (I-REAP)'!$D:$D,DisburseRegProv!$C89,'SP List (I-REAP)'!$P:$P,DisburseRegProv!$K$4)/1000000)+(SUMIFS('SP List (I-REAP)'!$M:$M,'SP List (I-REAP)'!$D:$D,DisburseRegProv!$C89,'SP List (I-REAP)'!$P:$P,DisburseRegProv!$K$4)/1000000)</f>
        <v>0</v>
      </c>
      <c r="F89" s="228" t="str">
        <f>SUMIFS('SP List (I-REAP)'!$W:$W,'SP List (I-REAP)'!$D:$D,DisburseClusterRegion!$C89,'SP List (I-REAP)'!$P:$P,DisburseClusterRegion!$K$4)/1000000</f>
        <v>0</v>
      </c>
      <c r="G89" s="227" t="str">
        <f>IFERROR(+F89/E89," ")</f>
        <v>0</v>
      </c>
      <c r="H89" s="228" t="str">
        <f>SUMIFS('SP List (I-REAP)'!$Z:$Z,'SP List (I-REAP)'!$D:$D,DisburseClusterRegion!$C89,'SP List (I-REAP)'!$P:$P,DisburseClusterRegion!$K$4)/1000000</f>
        <v>0</v>
      </c>
      <c r="I89" s="198" t="str">
        <f>IFERROR(+H89/F89," ")</f>
        <v>0</v>
      </c>
    </row>
    <row r="90" spans="1:12" hidden="true" outlineLevel="1">
      <c r="B90" s="231" t="s">
        <v>40</v>
      </c>
      <c r="C90" s="231" t="s">
        <v>8</v>
      </c>
      <c r="D90" s="225" t="str">
        <f>COUNTIFS('SP List (I-REAP)'!$D:$D,DisburseClusterRegion!$C90,'SP List (I-REAP)'!$P:$P,DisburseClusterRegion!$K$4)</f>
        <v>0</v>
      </c>
      <c r="E90" s="201" t="str">
        <f>(SUMIFS('SP List (I-REAP)'!$K:$K,'SP List (I-REAP)'!$D:$D,DisburseRegProv!$C90,'SP List (I-REAP)'!$P:$P,DisburseRegProv!$K$4)/1000000)+(SUMIFS('SP List (I-REAP)'!$M:$M,'SP List (I-REAP)'!$D:$D,DisburseRegProv!$C90,'SP List (I-REAP)'!$P:$P,DisburseRegProv!$K$4)/1000000)</f>
        <v>0</v>
      </c>
      <c r="F90" s="228" t="str">
        <f>SUMIFS('SP List (I-REAP)'!$W:$W,'SP List (I-REAP)'!$D:$D,DisburseClusterRegion!$C90,'SP List (I-REAP)'!$P:$P,DisburseClusterRegion!$K$4)/1000000</f>
        <v>0</v>
      </c>
      <c r="G90" s="227" t="str">
        <f>IFERROR(+F90/E90," ")</f>
        <v>0</v>
      </c>
      <c r="H90" s="228" t="str">
        <f>SUMIFS('SP List (I-REAP)'!$Z:$Z,'SP List (I-REAP)'!$D:$D,DisburseClusterRegion!$C90,'SP List (I-REAP)'!$P:$P,DisburseClusterRegion!$K$4)/1000000</f>
        <v>0</v>
      </c>
      <c r="I90" s="198" t="str">
        <f>IFERROR(+H90/F90," ")</f>
        <v>0</v>
      </c>
    </row>
    <row r="91" spans="1:12" hidden="true" outlineLevel="1">
      <c r="B91" s="231" t="s">
        <v>40</v>
      </c>
      <c r="C91" s="231" t="s">
        <v>53</v>
      </c>
      <c r="D91" s="225" t="str">
        <f>COUNTIFS('SP List (I-REAP)'!$D:$D,DisburseClusterRegion!$C91,'SP List (I-REAP)'!$P:$P,DisburseClusterRegion!$K$4)</f>
        <v>0</v>
      </c>
      <c r="E91" s="201" t="str">
        <f>(SUMIFS('SP List (I-REAP)'!$K:$K,'SP List (I-REAP)'!$D:$D,DisburseRegProv!$C91,'SP List (I-REAP)'!$P:$P,DisburseRegProv!$K$4)/1000000)+(SUMIFS('SP List (I-REAP)'!$M:$M,'SP List (I-REAP)'!$D:$D,DisburseRegProv!$C91,'SP List (I-REAP)'!$P:$P,DisburseRegProv!$K$4)/1000000)</f>
        <v>0</v>
      </c>
      <c r="F91" s="228" t="str">
        <f>SUMIFS('SP List (I-REAP)'!$W:$W,'SP List (I-REAP)'!$D:$D,DisburseClusterRegion!$C91,'SP List (I-REAP)'!$P:$P,DisburseClusterRegion!$K$4)/1000000</f>
        <v>0</v>
      </c>
      <c r="G91" s="227" t="str">
        <f>IFERROR(+F91/E91," ")</f>
        <v>0</v>
      </c>
      <c r="H91" s="228" t="str">
        <f>SUMIFS('SP List (I-REAP)'!$Z:$Z,'SP List (I-REAP)'!$D:$D,DisburseClusterRegion!$C91,'SP List (I-REAP)'!$P:$P,DisburseClusterRegion!$K$4)/1000000</f>
        <v>0</v>
      </c>
      <c r="I91" s="198" t="str">
        <f>IFERROR(+H91/F91," ")</f>
        <v>0</v>
      </c>
    </row>
    <row r="92" spans="1:12" hidden="true" outlineLevel="1">
      <c r="B92" s="231" t="s">
        <v>40</v>
      </c>
      <c r="C92" s="231" t="s">
        <v>93</v>
      </c>
      <c r="D92" s="225" t="str">
        <f>COUNTIFS('SP List (I-REAP)'!$D:$D,DisburseClusterRegion!$C92,'SP List (I-REAP)'!$P:$P,DisburseClusterRegion!$K$4)</f>
        <v>0</v>
      </c>
      <c r="E92" s="201" t="str">
        <f>(SUMIFS('SP List (I-REAP)'!$K:$K,'SP List (I-REAP)'!$D:$D,DisburseRegProv!$C92,'SP List (I-REAP)'!$P:$P,DisburseRegProv!$K$4)/1000000)+(SUMIFS('SP List (I-REAP)'!$M:$M,'SP List (I-REAP)'!$D:$D,DisburseRegProv!$C92,'SP List (I-REAP)'!$P:$P,DisburseRegProv!$K$4)/1000000)</f>
        <v>0</v>
      </c>
      <c r="F92" s="228" t="str">
        <f>SUMIFS('SP List (I-REAP)'!$W:$W,'SP List (I-REAP)'!$D:$D,DisburseClusterRegion!$C92,'SP List (I-REAP)'!$P:$P,DisburseClusterRegion!$K$4)/1000000</f>
        <v>0</v>
      </c>
      <c r="G92" s="227" t="str">
        <f>IFERROR(+F92/E92," ")</f>
        <v>0</v>
      </c>
      <c r="H92" s="228" t="str">
        <f>SUMIFS('SP List (I-REAP)'!$Z:$Z,'SP List (I-REAP)'!$D:$D,DisburseClusterRegion!$C92,'SP List (I-REAP)'!$P:$P,DisburseClusterRegion!$K$4)/1000000</f>
        <v>0</v>
      </c>
      <c r="I92" s="198" t="str">
        <f>IFERROR(+H92/F92," ")</f>
        <v>0</v>
      </c>
    </row>
    <row r="93" spans="1:12" hidden="true" outlineLevel="1">
      <c r="B93" s="231" t="s">
        <v>40</v>
      </c>
      <c r="C93" s="231" t="s">
        <v>94</v>
      </c>
      <c r="D93" s="225" t="str">
        <f>COUNTIFS('SP List (I-REAP)'!$D:$D,DisburseClusterRegion!$C93,'SP List (I-REAP)'!$P:$P,DisburseClusterRegion!$K$4)</f>
        <v>0</v>
      </c>
      <c r="E93" s="201" t="str">
        <f>(SUMIFS('SP List (I-REAP)'!$K:$K,'SP List (I-REAP)'!$D:$D,DisburseRegProv!$C93,'SP List (I-REAP)'!$P:$P,DisburseRegProv!$K$4)/1000000)+(SUMIFS('SP List (I-REAP)'!$M:$M,'SP List (I-REAP)'!$D:$D,DisburseRegProv!$C93,'SP List (I-REAP)'!$P:$P,DisburseRegProv!$K$4)/1000000)</f>
        <v>0</v>
      </c>
      <c r="F93" s="228" t="str">
        <f>SUMIFS('SP List (I-REAP)'!$W:$W,'SP List (I-REAP)'!$D:$D,DisburseClusterRegion!$C93,'SP List (I-REAP)'!$P:$P,DisburseClusterRegion!$K$4)/1000000</f>
        <v>0</v>
      </c>
      <c r="G93" s="227" t="str">
        <f>IFERROR(+F93/E93," ")</f>
        <v>0</v>
      </c>
      <c r="H93" s="228" t="str">
        <f>SUMIFS('SP List (I-REAP)'!$Z:$Z,'SP List (I-REAP)'!$D:$D,DisburseClusterRegion!$C93,'SP List (I-REAP)'!$P:$P,DisburseClusterRegion!$K$4)/1000000</f>
        <v>0</v>
      </c>
      <c r="I93" s="198" t="str">
        <f>IFERROR(+H93/F93," ")</f>
        <v>0</v>
      </c>
    </row>
    <row r="94" spans="1:12" collapsed="true">
      <c r="B94" s="304" t="s">
        <v>40</v>
      </c>
      <c r="C94" s="305"/>
      <c r="D94" s="225" t="str">
        <f>SUM(D89:D93)</f>
        <v>0</v>
      </c>
      <c r="E94" s="226" t="str">
        <f>SUM(E89:E93)</f>
        <v>0</v>
      </c>
      <c r="F94" s="226" t="str">
        <f>SUM(F89:F93)</f>
        <v>0</v>
      </c>
      <c r="G94" s="229" t="str">
        <f>IFERROR(+F94/E94," ")</f>
        <v>0</v>
      </c>
      <c r="H94" s="226" t="str">
        <f>SUM(H89:H93)</f>
        <v>0</v>
      </c>
      <c r="I94" s="229" t="str">
        <f>IFERROR(+H94/F94," ")</f>
        <v>0</v>
      </c>
    </row>
    <row r="95" spans="1:12" hidden="true" outlineLevel="1">
      <c r="B95" s="231" t="s">
        <v>42</v>
      </c>
      <c r="C95" s="231" t="s">
        <v>66</v>
      </c>
      <c r="D95" s="225" t="str">
        <f>COUNTIFS('SP List (I-REAP)'!$D:$D,DisburseClusterRegion!$C95,'SP List (I-REAP)'!$P:$P,DisburseClusterRegion!$K$4)</f>
        <v>0</v>
      </c>
      <c r="E95" s="201" t="str">
        <f>(SUMIFS('SP List (I-REAP)'!$K:$K,'SP List (I-REAP)'!$D:$D,DisburseRegProv!$C95,'SP List (I-REAP)'!$P:$P,DisburseRegProv!$K$4)/1000000)+(SUMIFS('SP List (I-REAP)'!$M:$M,'SP List (I-REAP)'!$D:$D,DisburseRegProv!$C95,'SP List (I-REAP)'!$P:$P,DisburseRegProv!$K$4)/1000000)</f>
        <v>0</v>
      </c>
      <c r="F95" s="228" t="str">
        <f>SUMIFS('SP List (I-REAP)'!$W:$W,'SP List (I-REAP)'!$D:$D,DisburseClusterRegion!$C95,'SP List (I-REAP)'!$P:$P,DisburseClusterRegion!$K$4)/1000000</f>
        <v>0</v>
      </c>
      <c r="G95" s="227" t="str">
        <f>IFERROR(+F95/E95," ")</f>
        <v>0</v>
      </c>
      <c r="H95" s="228" t="str">
        <f>SUMIFS('SP List (I-REAP)'!$Z:$Z,'SP List (I-REAP)'!$D:$D,DisburseClusterRegion!$C95,'SP List (I-REAP)'!$P:$P,DisburseClusterRegion!$K$4)/1000000</f>
        <v>0</v>
      </c>
      <c r="I95" s="198" t="str">
        <f>IFERROR(+H95/F95," ")</f>
        <v>0</v>
      </c>
    </row>
    <row r="96" spans="1:12" hidden="true" outlineLevel="1">
      <c r="B96" s="231" t="s">
        <v>42</v>
      </c>
      <c r="C96" s="231" t="s">
        <v>96</v>
      </c>
      <c r="D96" s="225" t="str">
        <f>COUNTIFS('SP List (I-REAP)'!$D:$D,DisburseClusterRegion!$C96,'SP List (I-REAP)'!$P:$P,DisburseClusterRegion!$K$4)</f>
        <v>0</v>
      </c>
      <c r="E96" s="201" t="str">
        <f>(SUMIFS('SP List (I-REAP)'!$K:$K,'SP List (I-REAP)'!$D:$D,DisburseRegProv!$C96,'SP List (I-REAP)'!$P:$P,DisburseRegProv!$K$4)/1000000)+(SUMIFS('SP List (I-REAP)'!$M:$M,'SP List (I-REAP)'!$D:$D,DisburseRegProv!$C96,'SP List (I-REAP)'!$P:$P,DisburseRegProv!$K$4)/1000000)</f>
        <v>0</v>
      </c>
      <c r="F96" s="228" t="str">
        <f>SUMIFS('SP List (I-REAP)'!$W:$W,'SP List (I-REAP)'!$D:$D,DisburseClusterRegion!$C96,'SP List (I-REAP)'!$P:$P,DisburseClusterRegion!$K$4)/1000000</f>
        <v>0</v>
      </c>
      <c r="G96" s="227" t="str">
        <f>IFERROR(+F96/E96," ")</f>
        <v>0</v>
      </c>
      <c r="H96" s="228" t="str">
        <f>SUMIFS('SP List (I-REAP)'!$Z:$Z,'SP List (I-REAP)'!$D:$D,DisburseClusterRegion!$C96,'SP List (I-REAP)'!$P:$P,DisburseClusterRegion!$K$4)/1000000</f>
        <v>0</v>
      </c>
      <c r="I96" s="198" t="str">
        <f>IFERROR(+H96/F96," ")</f>
        <v>0</v>
      </c>
    </row>
    <row r="97" spans="1:12" collapsed="true">
      <c r="B97" s="304" t="s">
        <v>42</v>
      </c>
      <c r="C97" s="305"/>
      <c r="D97" s="225" t="str">
        <f>SUM(D95:D96)</f>
        <v>0</v>
      </c>
      <c r="E97" s="226" t="str">
        <f>SUM(E95:E96)</f>
        <v>0</v>
      </c>
      <c r="F97" s="226" t="str">
        <f>SUM(F95:F96)</f>
        <v>0</v>
      </c>
      <c r="G97" s="229" t="str">
        <f>IFERROR(+F97/E97," ")</f>
        <v>0</v>
      </c>
      <c r="H97" s="226" t="str">
        <f>SUM(H95:H96)</f>
        <v>0</v>
      </c>
      <c r="I97" s="229" t="str">
        <f>IFERROR(+H97/F97," ")</f>
        <v>0</v>
      </c>
    </row>
    <row r="98" spans="1:12">
      <c r="B98" s="296" t="s">
        <v>2034</v>
      </c>
      <c r="C98" s="297"/>
      <c r="D98" s="207" t="str">
        <f>+D5+D31+D50+D70</f>
        <v>0</v>
      </c>
      <c r="E98" s="208" t="str">
        <f>+E5+E31+E50+E70</f>
        <v>0</v>
      </c>
      <c r="F98" s="208" t="str">
        <f>+F5+F31+F50+F70</f>
        <v>0</v>
      </c>
      <c r="G98" s="209" t="str">
        <f>IFERROR(+F98/E98," ")</f>
        <v>0</v>
      </c>
      <c r="H98" s="208" t="str">
        <f>+H5+H31+H50+H70</f>
        <v>0</v>
      </c>
      <c r="I98" s="209" t="str">
        <f>IFERROR(+H98/F98," 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50:C50"/>
    <mergeCell ref="B3:D3"/>
    <mergeCell ref="B4:C4"/>
    <mergeCell ref="B5:C5"/>
    <mergeCell ref="B12:C12"/>
    <mergeCell ref="B17:C17"/>
    <mergeCell ref="B22:C22"/>
    <mergeCell ref="B30:C30"/>
    <mergeCell ref="B31:C31"/>
    <mergeCell ref="B36:C36"/>
    <mergeCell ref="B42:C42"/>
    <mergeCell ref="B49:C49"/>
    <mergeCell ref="B83:C83"/>
    <mergeCell ref="B88:C88"/>
    <mergeCell ref="B94:C94"/>
    <mergeCell ref="B98:C98"/>
    <mergeCell ref="B57:C57"/>
    <mergeCell ref="B62:C62"/>
    <mergeCell ref="B69:C69"/>
    <mergeCell ref="B70:C70"/>
    <mergeCell ref="B73:C73"/>
    <mergeCell ref="B78:C78"/>
    <mergeCell ref="B97:C97"/>
  </mergeCell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03"/>
  <sheetViews>
    <sheetView tabSelected="0" workbookViewId="0" zoomScale="110" zoomScaleNormal="110" showGridLines="false" showRowColHeaders="1">
      <pane xSplit="1" ySplit="7" topLeftCell="B8" activePane="bottomRight" state="frozen"/>
      <selection pane="topRight"/>
      <selection pane="bottomLeft"/>
      <selection pane="bottomRight" activeCell="B8" sqref="B8"/>
    </sheetView>
  </sheetViews>
  <sheetFormatPr defaultRowHeight="14.4" defaultColWidth="8.83203125" outlineLevelRow="0" outlineLevelCol="0"/>
  <cols>
    <col min="1" max="1" width="2.1640625" customWidth="true" style="0"/>
    <col min="2" max="2" width="9.33203125" customWidth="true" style="48"/>
    <col min="3" max="3" width="16.83203125" customWidth="true" style="48"/>
    <col min="4" max="4" width="7.6640625" customWidth="true" style="151"/>
    <col min="5" max="5" width="7.5" customWidth="true" style="150"/>
    <col min="6" max="6" width="6.33203125" customWidth="true" style="151"/>
    <col min="7" max="7" width="9.6640625" customWidth="true" style="151"/>
    <col min="8" max="8" width="9.83203125" customWidth="true" style="216"/>
    <col min="9" max="9" width="9.83203125" customWidth="true" style="216"/>
    <col min="10" max="10" width="7.5" customWidth="true" style="151"/>
    <col min="11" max="11" width="6.83203125" customWidth="true" style="150"/>
    <col min="12" max="12" width="9.83203125" customWidth="true" style="151"/>
    <col min="13" max="13" width="10.5" customWidth="true" style="151"/>
    <col min="14" max="14" width="7.6640625" customWidth="true" style="151"/>
    <col min="15" max="15" width="6.5" customWidth="true" style="150"/>
    <col min="16" max="16" width="9.6640625" customWidth="true" style="151"/>
    <col min="17" max="17" width="10.5" customWidth="true" style="151"/>
    <col min="18" max="18" width="6.33203125" customWidth="true" style="151"/>
    <col min="19" max="19" width="6.83203125" customWidth="true" style="150"/>
    <col min="20" max="20" width="9.5" customWidth="true" style="151"/>
    <col min="21" max="21" width="9.33203125" customWidth="true" style="151"/>
    <col min="22" max="22" width="10.83203125" customWidth="true" style="0"/>
  </cols>
  <sheetData>
    <row r="1" spans="1:22" customHeight="1" ht="19">
      <c r="B1" s="76" t="s">
        <v>1993</v>
      </c>
      <c r="C1" s="76"/>
    </row>
    <row r="2" spans="1:22" customHeight="1" ht="20">
      <c r="B2" s="76" t="s">
        <v>1993</v>
      </c>
      <c r="C2" s="76"/>
    </row>
    <row r="3" spans="1:22" customHeight="1" ht="20">
      <c r="B3" s="76" t="s">
        <v>2035</v>
      </c>
      <c r="C3" s="76"/>
      <c r="J3" s="278" t="s">
        <v>2</v>
      </c>
      <c r="K3" s="279"/>
      <c r="L3" s="280"/>
    </row>
    <row r="4" spans="1:22" customHeight="1" ht="19">
      <c r="B4" s="277" t="str">
        <f>+DisburseRegProv!B3</f>
        <v>0</v>
      </c>
      <c r="C4" s="277"/>
      <c r="D4" s="277"/>
      <c r="E4" s="212"/>
      <c r="F4" s="213"/>
    </row>
    <row r="5" spans="1:22" customHeight="1" ht="26">
      <c r="B5" s="316" t="s">
        <v>102</v>
      </c>
      <c r="C5" s="321" t="s">
        <v>103</v>
      </c>
      <c r="D5" s="281" t="s">
        <v>2036</v>
      </c>
      <c r="E5" s="281"/>
      <c r="F5" s="281"/>
      <c r="G5" s="281"/>
      <c r="H5" s="281"/>
      <c r="I5" s="281"/>
      <c r="J5" s="285" t="s">
        <v>2037</v>
      </c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6"/>
    </row>
    <row r="6" spans="1:22" customHeight="1" ht="26">
      <c r="B6" s="316"/>
      <c r="C6" s="322"/>
      <c r="D6" s="317" t="s">
        <v>2038</v>
      </c>
      <c r="E6" s="318" t="s">
        <v>2039</v>
      </c>
      <c r="F6" s="319" t="s">
        <v>2018</v>
      </c>
      <c r="G6" s="319" t="s">
        <v>2040</v>
      </c>
      <c r="H6" s="320" t="s">
        <v>2041</v>
      </c>
      <c r="I6" s="320"/>
      <c r="J6" s="313" t="s">
        <v>135</v>
      </c>
      <c r="K6" s="313"/>
      <c r="L6" s="313"/>
      <c r="M6" s="314"/>
      <c r="N6" s="315" t="s">
        <v>199</v>
      </c>
      <c r="O6" s="313"/>
      <c r="P6" s="313"/>
      <c r="Q6" s="314"/>
      <c r="R6" s="315" t="s">
        <v>292</v>
      </c>
      <c r="S6" s="313"/>
      <c r="T6" s="313"/>
      <c r="U6" s="314"/>
    </row>
    <row r="7" spans="1:22" customHeight="1" ht="26">
      <c r="B7" s="316"/>
      <c r="C7" s="323"/>
      <c r="D7" s="317"/>
      <c r="E7" s="318"/>
      <c r="F7" s="319"/>
      <c r="G7" s="319"/>
      <c r="H7" s="217" t="s">
        <v>2042</v>
      </c>
      <c r="I7" s="217" t="s">
        <v>2043</v>
      </c>
      <c r="J7" s="222" t="s">
        <v>2038</v>
      </c>
      <c r="K7" s="223" t="s">
        <v>2039</v>
      </c>
      <c r="L7" s="142" t="s">
        <v>2018</v>
      </c>
      <c r="M7" s="142" t="s">
        <v>2040</v>
      </c>
      <c r="N7" s="224" t="s">
        <v>2038</v>
      </c>
      <c r="O7" s="223" t="s">
        <v>2039</v>
      </c>
      <c r="P7" s="142" t="s">
        <v>2018</v>
      </c>
      <c r="Q7" s="142" t="s">
        <v>2040</v>
      </c>
      <c r="R7" s="224" t="s">
        <v>2038</v>
      </c>
      <c r="S7" s="223" t="s">
        <v>2039</v>
      </c>
      <c r="T7" s="142" t="s">
        <v>2018</v>
      </c>
      <c r="U7" s="142" t="s">
        <v>2040</v>
      </c>
    </row>
    <row r="8" spans="1:22">
      <c r="B8" s="310" t="s">
        <v>5</v>
      </c>
      <c r="C8" s="311"/>
      <c r="D8" s="218" t="str">
        <f>+D15+D20+D25+D33</f>
        <v>0</v>
      </c>
      <c r="E8" s="219" t="str">
        <f>+E15+E20+E25+E33</f>
        <v>0</v>
      </c>
      <c r="F8" s="218" t="str">
        <f>+F15+F20+F25+F33</f>
        <v>0</v>
      </c>
      <c r="G8" s="218" t="str">
        <f>+G15+G20+G25+G33</f>
        <v>0</v>
      </c>
      <c r="H8" s="219" t="str">
        <f>IFERROR((+E8/F8)*1000," ")</f>
        <v>0</v>
      </c>
      <c r="I8" s="219" t="str">
        <f>IFERROR(E8*1000/G8," ")</f>
        <v>0</v>
      </c>
      <c r="J8" s="218" t="str">
        <f>+J15+J20+J25+J33</f>
        <v>0</v>
      </c>
      <c r="K8" s="219" t="str">
        <f>+K15+K20+K25+K33</f>
        <v>0</v>
      </c>
      <c r="L8" s="218" t="str">
        <f>+L15+L20+L25+L33</f>
        <v>0</v>
      </c>
      <c r="M8" s="218" t="str">
        <f>+M15+M20+M25+M33</f>
        <v>0</v>
      </c>
      <c r="N8" s="218" t="str">
        <f>+N15+N20+N25+N33</f>
        <v>0</v>
      </c>
      <c r="O8" s="219" t="str">
        <f>+O15+O20+O25+O33</f>
        <v>0</v>
      </c>
      <c r="P8" s="218" t="str">
        <f>+P15+P20+P25+P33</f>
        <v>0</v>
      </c>
      <c r="Q8" s="218" t="str">
        <f>+Q15+Q20+Q25+Q33</f>
        <v>0</v>
      </c>
      <c r="R8" s="218" t="str">
        <f>+R15+R20+R25+R33</f>
        <v>0</v>
      </c>
      <c r="S8" s="219" t="str">
        <f>+S15+S20+S25+S33</f>
        <v>0</v>
      </c>
      <c r="T8" s="218" t="str">
        <f>+T15+T20+T25+T33</f>
        <v>0</v>
      </c>
      <c r="U8" s="218" t="str">
        <f>+U15+U20+U25+U33</f>
        <v>0</v>
      </c>
    </row>
    <row r="9" spans="1:22">
      <c r="B9" s="196" t="s">
        <v>1</v>
      </c>
      <c r="C9" s="196" t="s">
        <v>0</v>
      </c>
      <c r="D9" s="149" t="str">
        <f>IF($J$3="Entire Portfolio",COUNTIF('SP List (I-REAP)'!$D:$D,AllFundMode!$C9),IF($J$3="Approved Subprojects",COUNTIFS('SP List (I-REAP)'!$D:$D,AllFundMode!$C9,'SP List (I-REAP)'!$P:$P,AllFundMode!$J$3),IF($J$3="Pipelined Subprojects",COUNTIFS('SP List (I-REAP)'!$D:$D,AllFundMode!$C9,'SP List (I-REAP)'!$P:$P,AllFundMode!$J$3))))</f>
        <v>0</v>
      </c>
      <c r="E9" s="148" t="str">
        <f>IF($J$3="Entire Portfolio",SUMIF('SP List (I-REAP)'!$D:$D,AllFundMode!$C9,'SP List (I-REAP)'!$O:$O),IF($J$3="Approved Subprojects",SUMIFS('SP List (I-REAP)'!$O:$O,'SP List (I-REAP)'!$D:$D,AllFundMode!$C9,'SP List (I-REAP)'!$P:$P,AllFundMode!$J$3),IF($J$3="Pipelined Subprojects",SUMIFS('SP List (I-REAP)'!$O:$O,'SP List (I-REAP)'!$D:$D,AllFundMode!$C9,'SP List (I-REAP)'!$P:$P,AllFundMode!$J$3))))/1000000</f>
        <v>0</v>
      </c>
      <c r="F9" s="149" t="str">
        <f>IF($J$3="Entire Portfolio",SUMIF('SP List (I-REAP)'!$D:$D,AllFundMode!$C9,'SP List (I-REAP)'!$AA:$AA),IF($J$3="Approved Subprojects",SUMIFS('SP List (I-REAP)'!$AA:$AA,'SP List (I-REAP)'!$D:$D,AllFundMode!$C9,'SP List (I-REAP)'!$P:$P,AllFundMode!$J$3),IF($J$3="Pipelined Subprojects",SUMIFS('SP List (I-REAP)'!$AA:$AA,'SP List (I-REAP)'!$D:$D,AllFundMode!$C9,'SP List (I-REAP)'!$P:$P,AllFundMode!$J$3))))</f>
        <v>0</v>
      </c>
      <c r="G9" s="149" t="str">
        <f>IF($J$3="Entire Portfolio",SUMIF('SP List (I-REAP)'!$D:$D,AllFundMode!$C9,'SP List (I-REAP)'!$AD:$AD),IF($J$3="Approved Subprojects",SUMIFS('SP List (I-REAP)'!$AD:$AD,'SP List (I-REAP)'!$D:$D,AllFundMode!$C9,'SP List (I-REAP)'!$P:$P,AllFundMode!$J$3),IF($J$3="Pipelined Subprojects",SUMIFS('SP List (I-REAP)'!$AD:$AD,'SP List (I-REAP)'!$D:$D,AllFundMode!$C9,'SP List (I-REAP)'!$P:$P,AllFundMode!$J$3))))</f>
        <v>0</v>
      </c>
      <c r="H9" s="159" t="str">
        <f>IFERROR((+E9/F9)*1000," ")</f>
        <v>0</v>
      </c>
      <c r="I9" s="159" t="str">
        <f>IFERROR(E9*1000/G9," ")</f>
        <v>0</v>
      </c>
      <c r="J9" s="149" t="str">
        <f>IF($J$3="Entire Portfolio",COUNTIFS('SP List (I-REAP)'!$D:$D,AllFundMode!$C9,'SP List (I-REAP)'!$J:$J,$J$6),IF($J$3="Approved Subprojects",COUNTIFS('SP List (I-REAP)'!$D:$D,AllFundMode!$C9,'SP List (I-REAP)'!$P:$P,AllFundMode!$J$3,'SP List (I-REAP)'!$J:$J,$J$6),IF($J$3="Pipelined Subprojects",COUNTIFS('SP List (I-REAP)'!$D:$D,AllFundMode!$C9,'SP List (I-REAP)'!$P:$P,AllFundMode!$J$3,'SP List (I-REAP)'!$J:$J,$J$6))))</f>
        <v>0</v>
      </c>
      <c r="K9" s="148" t="str">
        <f>IF($J$3="Entire Portfolio",SUMIFS('SP List (I-REAP)'!$O:$O,'SP List (I-REAP)'!$D:$D,AllFundMode!$C9,'SP List (I-REAP)'!$J:$J,AllFundMode!$J$6),IF($J$3="Approved Subprojects",SUMIFS('SP List (I-REAP)'!$O:$O,'SP List (I-REAP)'!$D:$D,AllFundMode!$C9,'SP List (I-REAP)'!$P:$P,AllFundMode!$J$3,'SP List (I-REAP)'!$J:$J,AllFundMode!$J$6),IF($J$3="Pipelined Subprojects",SUMIFS('SP List (I-REAP)'!$O:$O,'SP List (I-REAP)'!$D:$D,AllFundMode!$C9,'SP List (I-REAP)'!$P:$P,AllFundMode!$J$3,'SP List (I-REAP)'!$J:$J,AllFundMode!$J$6))))/1000000</f>
        <v>0</v>
      </c>
      <c r="L9" s="149" t="str">
        <f>IF($J$3="Entire Portfolio",SUMIFS('SP List (I-REAP)'!$AA:$AA,'SP List (I-REAP)'!$D:$D,AllFundMode!$C9,'SP List (I-REAP)'!$J:$J,$J$6),IF($J$3="Approved Subprojects",SUMIFS('SP List (I-REAP)'!$AA:$AA,'SP List (I-REAP)'!$D:$D,AllFundMode!$C9,'SP List (I-REAP)'!$P:$P,AllFundMode!$J$3,'SP List (I-REAP)'!$J:$J,$J$6),IF($J$3="Pipelined Subprojects",SUMIFS('SP List (I-REAP)'!$AA:$AA,'SP List (I-REAP)'!$D:$D,AllFundMode!$C9,'SP List (I-REAP)'!$P:$P,AllFundMode!$J$3,'SP List (I-REAP)'!$J:$J,$J$6))))</f>
        <v>0</v>
      </c>
      <c r="M9" s="149" t="str">
        <f>IF($J$3="Entire Portfolio",SUMIFS('SP List (I-REAP)'!$AD:$AD,'SP List (I-REAP)'!$D:$D,AllFundMode!$C9,'SP List (I-REAP)'!$J:$J,$J$6),IF($J$3="Approved Subprojects",SUMIFS('SP List (I-REAP)'!$AD:$AD,'SP List (I-REAP)'!$D:$D,AllFundMode!$C9,'SP List (I-REAP)'!$P:$P,AllFundMode!$J$3,'SP List (I-REAP)'!$J:$J,$J$6),IF($J$3="Pipelined Subprojects",SUMIFS('SP List (I-REAP)'!$AD:$AD,'SP List (I-REAP)'!$D:$D,AllFundMode!$C9,'SP List (I-REAP)'!$P:$P,AllFundMode!$J$3,'SP List (I-REAP)'!$J:$J,$J$6))))</f>
        <v>0</v>
      </c>
      <c r="N9" s="149" t="str">
        <f>IF($J$3="Entire Portfolio",COUNTIFS('SP List (I-REAP)'!$D:$D,AllFundMode!$C9,'SP List (I-REAP)'!$J:$J,$N$6),IF($J$3="Approved Subprojects",COUNTIFS('SP List (I-REAP)'!$D:$D,AllFundMode!$C9,'SP List (I-REAP)'!$P:$P,AllFundMode!$J$3,'SP List (I-REAP)'!$J:$J,$N$6),IF($J$3="Pipelined Subprojects",COUNTIFS('SP List (I-REAP)'!$D:$D,AllFundMode!$C9,'SP List (I-REAP)'!$P:$P,AllFundMode!$J$3,'SP List (I-REAP)'!$J:$J,$N$6))))</f>
        <v>0</v>
      </c>
      <c r="O9" s="148" t="str">
        <f>IF($J$3="Entire Portfolio",SUMIFS('SP List (I-REAP)'!$O:$O,'SP List (I-REAP)'!$D:$D,AllFundMode!$C9,'SP List (I-REAP)'!$J:$J,AllFundMode!$N$6),IF($J$3="Approved Subprojects",SUMIFS('SP List (I-REAP)'!$O:$O,'SP List (I-REAP)'!$D:$D,AllFundMode!$C9,'SP List (I-REAP)'!$P:$P,AllFundMode!$J$3,'SP List (I-REAP)'!$J:$J,AllFundMode!$N$6),IF($J$3="Pipelined Subprojects",SUMIFS('SP List (I-REAP)'!$O:$O,'SP List (I-REAP)'!$D:$D,AllFundMode!$C9,'SP List (I-REAP)'!$P:$P,AllFundMode!$J$3,'SP List (I-REAP)'!$J:$J,AllFundMode!$N$6))))/1000000</f>
        <v>0</v>
      </c>
      <c r="P9" s="149" t="str">
        <f>IF($J$3="Entire Portfolio",SUMIFS('SP List (I-REAP)'!$AA:$AA,'SP List (I-REAP)'!$D:$D,AllFundMode!$C9,'SP List (I-REAP)'!$J:$J,$N$6),IF($J$3="Approved Subprojects",SUMIFS('SP List (I-REAP)'!$AA:$AA,'SP List (I-REAP)'!$D:$D,AllFundMode!$C9,'SP List (I-REAP)'!$P:$P,AllFundMode!$J$3,'SP List (I-REAP)'!$J:$J,$N$6),IF($J$3="Pipelined Subprojects",SUMIFS('SP List (I-REAP)'!$AA:$AA,'SP List (I-REAP)'!$D:$D,AllFundMode!$C9,'SP List (I-REAP)'!$P:$P,AllFundMode!$J$3,'SP List (I-REAP)'!$J:$J,$N$6))))</f>
        <v>0</v>
      </c>
      <c r="Q9" s="149" t="str">
        <f>IF($J$3="Entire Portfolio",SUMIFS('SP List (I-REAP)'!$AD:$AD,'SP List (I-REAP)'!$D:$D,AllFundMode!$C9,'SP List (I-REAP)'!$J:$J,$N$6),IF($J$3="Approved Subprojects",SUMIFS('SP List (I-REAP)'!$AD:$AD,'SP List (I-REAP)'!$D:$D,AllFundMode!$C9,'SP List (I-REAP)'!$P:$P,AllFundMode!$J$3,'SP List (I-REAP)'!$J:$J,$N$6),IF($J$3="Pipelined Subprojects",SUMIFS('SP List (I-REAP)'!$AD:$AD,'SP List (I-REAP)'!$D:$D,AllFundMode!$C9,'SP List (I-REAP)'!$P:$P,AllFundMode!$J$3,'SP List (I-REAP)'!$J:$J,$N$6))))</f>
        <v>0</v>
      </c>
      <c r="R9" s="149" t="str">
        <f>IF($J$3="Entire Portfolio",COUNTIFS('SP List (I-REAP)'!$D:$D,AllFundMode!$C9,'SP List (I-REAP)'!$J:$J,$R$6),IF($J$3="Approved Subprojects",COUNTIFS('SP List (I-REAP)'!$D:$D,AllFundMode!$C9,'SP List (I-REAP)'!$P:$P,AllFundMode!$J$3,'SP List (I-REAP)'!$J:$J,$R$6),IF($J$3="Pipelined Subprojects",COUNTIFS('SP List (I-REAP)'!$D:$D,AllFundMode!$C9,'SP List (I-REAP)'!$P:$P,AllFundMode!$J$3,'SP List (I-REAP)'!$J:$J,$R$6))))</f>
        <v>0</v>
      </c>
      <c r="S9" s="148" t="str">
        <f>IF($J$3="Entire Portfolio",SUMIFS('SP List (I-REAP)'!$O:$O,'SP List (I-REAP)'!$D:$D,AllFundMode!$C9,'SP List (I-REAP)'!$J:$J,AllFundMode!$R$6),IF($J$3="Approved Subprojects",SUMIFS('SP List (I-REAP)'!$O:$O,'SP List (I-REAP)'!$D:$D,AllFundMode!$C9,'SP List (I-REAP)'!$P:$P,AllFundMode!$J$3,'SP List (I-REAP)'!$J:$J,AllFundMode!$R$6),IF($J$3="Pipelined Subprojects",SUMIFS('SP List (I-REAP)'!$O:$O,'SP List (I-REAP)'!$D:$D,AllFundMode!$C9,'SP List (I-REAP)'!$P:$P,AllFundMode!$J$3,'SP List (I-REAP)'!$J:$J,AllFundMode!$R$6))))/1000000</f>
        <v>0</v>
      </c>
      <c r="T9" s="149" t="str">
        <f>IF($J$3="Entire Portfolio",SUMIFS('SP List (I-REAP)'!$AA:$AA,'SP List (I-REAP)'!$D:$D,AllFundMode!$C9,'SP List (I-REAP)'!$J:$J,$R$6),IF($J$3="Approved Subprojects",SUMIFS('SP List (I-REAP)'!$AA:$AA,'SP List (I-REAP)'!$D:$D,AllFundMode!$C9,'SP List (I-REAP)'!$P:$P,AllFundMode!$J$3,'SP List (I-REAP)'!$J:$J,$R$6),IF($J$3="Pipelined Subprojects",SUMIFS('SP List (I-REAP)'!$AA:$AA,'SP List (I-REAP)'!$D:$D,AllFundMode!$C9,'SP List (I-REAP)'!$P:$P,AllFundMode!$J$3,'SP List (I-REAP)'!$J:$J,$R$6))))</f>
        <v>0</v>
      </c>
      <c r="U9" s="149" t="str">
        <f>IF($J$3="Entire Portfolio",SUMIFS('SP List (I-REAP)'!$AD:$AD,'SP List (I-REAP)'!$D:$D,AllFundMode!$C9,'SP List (I-REAP)'!$J:$J,$R$6),IF($J$3="Approved Subprojects",SUMIFS('SP List (I-REAP)'!$AD:$AD,'SP List (I-REAP)'!$D:$D,AllFundMode!$C9,'SP List (I-REAP)'!$P:$P,AllFundMode!$J$3,'SP List (I-REAP)'!$J:$J,$R$6),IF($J$3="Pipelined Subprojects",SUMIFS('SP List (I-REAP)'!$AD:$AD,'SP List (I-REAP)'!$D:$D,AllFundMode!$C9,'SP List (I-REAP)'!$P:$P,AllFundMode!$J$3,'SP List (I-REAP)'!$J:$J,$R$6))))</f>
        <v>0</v>
      </c>
    </row>
    <row r="10" spans="1:22">
      <c r="B10" s="196" t="s">
        <v>1</v>
      </c>
      <c r="C10" s="196" t="s">
        <v>23</v>
      </c>
      <c r="D10" s="149" t="str">
        <f>IF($J$3="Entire Portfolio",COUNTIF('SP List (I-REAP)'!$D:$D,AllFundMode!$C10),IF($J$3="Approved Subprojects",COUNTIFS('SP List (I-REAP)'!$D:$D,AllFundMode!$C10,'SP List (I-REAP)'!$P:$P,AllFundMode!$J$3),IF($J$3="Pipelined Subprojects",COUNTIFS('SP List (I-REAP)'!$D:$D,AllFundMode!$C10,'SP List (I-REAP)'!$P:$P,AllFundMode!$J$3))))</f>
        <v>0</v>
      </c>
      <c r="E10" s="148" t="str">
        <f>IF($J$3="Entire Portfolio",SUMIF('SP List (I-REAP)'!$D:$D,AllFundMode!$C10,'SP List (I-REAP)'!$O:$O),IF($J$3="Approved Subprojects",SUMIFS('SP List (I-REAP)'!$O:$O,'SP List (I-REAP)'!$D:$D,AllFundMode!$C10,'SP List (I-REAP)'!$P:$P,AllFundMode!$J$3),IF($J$3="Pipelined Subprojects",SUMIFS('SP List (I-REAP)'!$O:$O,'SP List (I-REAP)'!$D:$D,AllFundMode!$C10,'SP List (I-REAP)'!$P:$P,AllFundMode!$J$3))))/1000000</f>
        <v>0</v>
      </c>
      <c r="F10" s="149" t="str">
        <f>IF($J$3="Entire Portfolio",SUMIF('SP List (I-REAP)'!$D:$D,AllFundMode!$C10,'SP List (I-REAP)'!$AA:$AA),IF($J$3="Approved Subprojects",SUMIFS('SP List (I-REAP)'!$AA:$AA,'SP List (I-REAP)'!$D:$D,AllFundMode!$C10,'SP List (I-REAP)'!$P:$P,AllFundMode!$J$3),IF($J$3="Pipelined Subprojects",SUMIFS('SP List (I-REAP)'!$AA:$AA,'SP List (I-REAP)'!$D:$D,AllFundMode!$C10,'SP List (I-REAP)'!$P:$P,AllFundMode!$J$3))))</f>
        <v>0</v>
      </c>
      <c r="G10" s="149" t="str">
        <f>IF($J$3="Entire Portfolio",SUMIF('SP List (I-REAP)'!$D:$D,AllFundMode!$C10,'SP List (I-REAP)'!$AD:$AD),IF($J$3="Approved Subprojects",SUMIFS('SP List (I-REAP)'!$AD:$AD,'SP List (I-REAP)'!$D:$D,AllFundMode!$C10,'SP List (I-REAP)'!$P:$P,AllFundMode!$J$3),IF($J$3="Pipelined Subprojects",SUMIFS('SP List (I-REAP)'!$AD:$AD,'SP List (I-REAP)'!$D:$D,AllFundMode!$C10,'SP List (I-REAP)'!$P:$P,AllFundMode!$J$3))))</f>
        <v>0</v>
      </c>
      <c r="H10" s="159" t="str">
        <f>IFERROR((+E10/F10)*1000," ")</f>
        <v>0</v>
      </c>
      <c r="I10" s="159" t="str">
        <f>IFERROR(E10*1000/G10," ")</f>
        <v>0</v>
      </c>
      <c r="J10" s="149" t="str">
        <f>IF($J$3="Entire Portfolio",COUNTIFS('SP List (I-REAP)'!$D:$D,AllFundMode!$C10,'SP List (I-REAP)'!$J:$J,$J$6),IF($J$3="Approved Subprojects",COUNTIFS('SP List (I-REAP)'!$D:$D,AllFundMode!$C10,'SP List (I-REAP)'!$P:$P,AllFundMode!$J$3,'SP List (I-REAP)'!$J:$J,$J$6),IF($J$3="Pipelined Subprojects",COUNTIFS('SP List (I-REAP)'!$D:$D,AllFundMode!$C10,'SP List (I-REAP)'!$P:$P,AllFundMode!$J$3,'SP List (I-REAP)'!$J:$J,$J$6))))</f>
        <v>0</v>
      </c>
      <c r="K10" s="148" t="str">
        <f>IF($J$3="Entire Portfolio",SUMIFS('SP List (I-REAP)'!$O:$O,'SP List (I-REAP)'!$D:$D,AllFundMode!$C10,'SP List (I-REAP)'!$J:$J,AllFundMode!$J$6),IF($J$3="Approved Subprojects",SUMIFS('SP List (I-REAP)'!$O:$O,'SP List (I-REAP)'!$D:$D,AllFundMode!$C10,'SP List (I-REAP)'!$P:$P,AllFundMode!$J$3,'SP List (I-REAP)'!$J:$J,AllFundMode!$J$6),IF($J$3="Pipelined Subprojects",SUMIFS('SP List (I-REAP)'!$O:$O,'SP List (I-REAP)'!$D:$D,AllFundMode!$C10,'SP List (I-REAP)'!$P:$P,AllFundMode!$J$3,'SP List (I-REAP)'!$J:$J,AllFundMode!$J$6))))/1000000</f>
        <v>0</v>
      </c>
      <c r="L10" s="149" t="str">
        <f>IF($J$3="Entire Portfolio",SUMIFS('SP List (I-REAP)'!$AA:$AA,'SP List (I-REAP)'!$D:$D,AllFundMode!$C10,'SP List (I-REAP)'!$J:$J,$J$6),IF($J$3="Approved Subprojects",SUMIFS('SP List (I-REAP)'!$AA:$AA,'SP List (I-REAP)'!$D:$D,AllFundMode!$C10,'SP List (I-REAP)'!$P:$P,AllFundMode!$J$3,'SP List (I-REAP)'!$J:$J,$J$6),IF($J$3="Pipelined Subprojects",SUMIFS('SP List (I-REAP)'!$AA:$AA,'SP List (I-REAP)'!$D:$D,AllFundMode!$C10,'SP List (I-REAP)'!$P:$P,AllFundMode!$J$3,'SP List (I-REAP)'!$J:$J,$J$6))))</f>
        <v>0</v>
      </c>
      <c r="M10" s="149" t="str">
        <f>IF($J$3="Entire Portfolio",SUMIFS('SP List (I-REAP)'!$AD:$AD,'SP List (I-REAP)'!$D:$D,AllFundMode!$C10,'SP List (I-REAP)'!$J:$J,$J$6),IF($J$3="Approved Subprojects",SUMIFS('SP List (I-REAP)'!$AD:$AD,'SP List (I-REAP)'!$D:$D,AllFundMode!$C10,'SP List (I-REAP)'!$P:$P,AllFundMode!$J$3,'SP List (I-REAP)'!$J:$J,$J$6),IF($J$3="Pipelined Subprojects",SUMIFS('SP List (I-REAP)'!$AD:$AD,'SP List (I-REAP)'!$D:$D,AllFundMode!$C10,'SP List (I-REAP)'!$P:$P,AllFundMode!$J$3,'SP List (I-REAP)'!$J:$J,$J$6))))</f>
        <v>0</v>
      </c>
      <c r="N10" s="149" t="str">
        <f>IF($J$3="Entire Portfolio",COUNTIFS('SP List (I-REAP)'!$D:$D,AllFundMode!$C10,'SP List (I-REAP)'!$J:$J,$N$6),IF($J$3="Approved Subprojects",COUNTIFS('SP List (I-REAP)'!$D:$D,AllFundMode!$C10,'SP List (I-REAP)'!$P:$P,AllFundMode!$J$3,'SP List (I-REAP)'!$J:$J,$N$6),IF($J$3="Pipelined Subprojects",COUNTIFS('SP List (I-REAP)'!$D:$D,AllFundMode!$C10,'SP List (I-REAP)'!$P:$P,AllFundMode!$J$3,'SP List (I-REAP)'!$J:$J,$N$6))))</f>
        <v>0</v>
      </c>
      <c r="O10" s="148" t="str">
        <f>IF($J$3="Entire Portfolio",SUMIFS('SP List (I-REAP)'!$O:$O,'SP List (I-REAP)'!$D:$D,AllFundMode!$C10,'SP List (I-REAP)'!$J:$J,AllFundMode!$N$6),IF($J$3="Approved Subprojects",SUMIFS('SP List (I-REAP)'!$O:$O,'SP List (I-REAP)'!$D:$D,AllFundMode!$C10,'SP List (I-REAP)'!$P:$P,AllFundMode!$J$3,'SP List (I-REAP)'!$J:$J,AllFundMode!$N$6),IF($J$3="Pipelined Subprojects",SUMIFS('SP List (I-REAP)'!$O:$O,'SP List (I-REAP)'!$D:$D,AllFundMode!$C10,'SP List (I-REAP)'!$P:$P,AllFundMode!$J$3,'SP List (I-REAP)'!$J:$J,AllFundMode!$N$6))))/1000000</f>
        <v>0</v>
      </c>
      <c r="P10" s="149" t="str">
        <f>IF($J$3="Entire Portfolio",SUMIFS('SP List (I-REAP)'!$AA:$AA,'SP List (I-REAP)'!$D:$D,AllFundMode!$C10,'SP List (I-REAP)'!$J:$J,$N$6),IF($J$3="Approved Subprojects",SUMIFS('SP List (I-REAP)'!$AA:$AA,'SP List (I-REAP)'!$D:$D,AllFundMode!$C10,'SP List (I-REAP)'!$P:$P,AllFundMode!$J$3,'SP List (I-REAP)'!$J:$J,$N$6),IF($J$3="Pipelined Subprojects",SUMIFS('SP List (I-REAP)'!$AA:$AA,'SP List (I-REAP)'!$D:$D,AllFundMode!$C10,'SP List (I-REAP)'!$P:$P,AllFundMode!$J$3,'SP List (I-REAP)'!$J:$J,$N$6))))</f>
        <v>0</v>
      </c>
      <c r="Q10" s="149" t="str">
        <f>IF($J$3="Entire Portfolio",SUMIFS('SP List (I-REAP)'!$AD:$AD,'SP List (I-REAP)'!$D:$D,AllFundMode!$C10,'SP List (I-REAP)'!$J:$J,$N$6),IF($J$3="Approved Subprojects",SUMIFS('SP List (I-REAP)'!$AD:$AD,'SP List (I-REAP)'!$D:$D,AllFundMode!$C10,'SP List (I-REAP)'!$P:$P,AllFundMode!$J$3,'SP List (I-REAP)'!$J:$J,$N$6),IF($J$3="Pipelined Subprojects",SUMIFS('SP List (I-REAP)'!$AD:$AD,'SP List (I-REAP)'!$D:$D,AllFundMode!$C10,'SP List (I-REAP)'!$P:$P,AllFundMode!$J$3,'SP List (I-REAP)'!$J:$J,$N$6))))</f>
        <v>0</v>
      </c>
      <c r="R10" s="149" t="str">
        <f>IF($J$3="Entire Portfolio",COUNTIFS('SP List (I-REAP)'!$D:$D,AllFundMode!$C10,'SP List (I-REAP)'!$J:$J,$R$6),IF($J$3="Approved Subprojects",COUNTIFS('SP List (I-REAP)'!$D:$D,AllFundMode!$C10,'SP List (I-REAP)'!$P:$P,AllFundMode!$J$3,'SP List (I-REAP)'!$J:$J,$R$6),IF($J$3="Pipelined Subprojects",COUNTIFS('SP List (I-REAP)'!$D:$D,AllFundMode!$C10,'SP List (I-REAP)'!$P:$P,AllFundMode!$J$3,'SP List (I-REAP)'!$J:$J,$R$6))))</f>
        <v>0</v>
      </c>
      <c r="S10" s="148" t="str">
        <f>IF($J$3="Entire Portfolio",SUMIFS('SP List (I-REAP)'!$O:$O,'SP List (I-REAP)'!$D:$D,AllFundMode!$C10,'SP List (I-REAP)'!$J:$J,AllFundMode!$R$6),IF($J$3="Approved Subprojects",SUMIFS('SP List (I-REAP)'!$O:$O,'SP List (I-REAP)'!$D:$D,AllFundMode!$C10,'SP List (I-REAP)'!$P:$P,AllFundMode!$J$3,'SP List (I-REAP)'!$J:$J,AllFundMode!$R$6),IF($J$3="Pipelined Subprojects",SUMIFS('SP List (I-REAP)'!$O:$O,'SP List (I-REAP)'!$D:$D,AllFundMode!$C10,'SP List (I-REAP)'!$P:$P,AllFundMode!$J$3,'SP List (I-REAP)'!$J:$J,AllFundMode!$R$6))))/1000000</f>
        <v>0</v>
      </c>
      <c r="T10" s="149" t="str">
        <f>IF($J$3="Entire Portfolio",SUMIFS('SP List (I-REAP)'!$AA:$AA,'SP List (I-REAP)'!$D:$D,AllFundMode!$C10,'SP List (I-REAP)'!$J:$J,$R$6),IF($J$3="Approved Subprojects",SUMIFS('SP List (I-REAP)'!$AA:$AA,'SP List (I-REAP)'!$D:$D,AllFundMode!$C10,'SP List (I-REAP)'!$P:$P,AllFundMode!$J$3,'SP List (I-REAP)'!$J:$J,$R$6),IF($J$3="Pipelined Subprojects",SUMIFS('SP List (I-REAP)'!$AA:$AA,'SP List (I-REAP)'!$D:$D,AllFundMode!$C10,'SP List (I-REAP)'!$P:$P,AllFundMode!$J$3,'SP List (I-REAP)'!$J:$J,$R$6))))</f>
        <v>0</v>
      </c>
      <c r="U10" s="149" t="str">
        <f>IF($J$3="Entire Portfolio",SUMIFS('SP List (I-REAP)'!$AD:$AD,'SP List (I-REAP)'!$D:$D,AllFundMode!$C10,'SP List (I-REAP)'!$J:$J,$R$6),IF($J$3="Approved Subprojects",SUMIFS('SP List (I-REAP)'!$AD:$AD,'SP List (I-REAP)'!$D:$D,AllFundMode!$C10,'SP List (I-REAP)'!$P:$P,AllFundMode!$J$3,'SP List (I-REAP)'!$J:$J,$R$6),IF($J$3="Pipelined Subprojects",SUMIFS('SP List (I-REAP)'!$AD:$AD,'SP List (I-REAP)'!$D:$D,AllFundMode!$C10,'SP List (I-REAP)'!$P:$P,AllFundMode!$J$3,'SP List (I-REAP)'!$J:$J,$R$6))))</f>
        <v>0</v>
      </c>
    </row>
    <row r="11" spans="1:22">
      <c r="B11" s="196" t="s">
        <v>1</v>
      </c>
      <c r="C11" s="196" t="s">
        <v>31</v>
      </c>
      <c r="D11" s="149" t="str">
        <f>IF($J$3="Entire Portfolio",COUNTIF('SP List (I-REAP)'!$D:$D,AllFundMode!$C11),IF($J$3="Approved Subprojects",COUNTIFS('SP List (I-REAP)'!$D:$D,AllFundMode!$C11,'SP List (I-REAP)'!$P:$P,AllFundMode!$J$3),IF($J$3="Pipelined Subprojects",COUNTIFS('SP List (I-REAP)'!$D:$D,AllFundMode!$C11,'SP List (I-REAP)'!$P:$P,AllFundMode!$J$3))))</f>
        <v>0</v>
      </c>
      <c r="E11" s="148" t="str">
        <f>IF($J$3="Entire Portfolio",SUMIF('SP List (I-REAP)'!$D:$D,AllFundMode!$C11,'SP List (I-REAP)'!$O:$O),IF($J$3="Approved Subprojects",SUMIFS('SP List (I-REAP)'!$O:$O,'SP List (I-REAP)'!$D:$D,AllFundMode!$C11,'SP List (I-REAP)'!$P:$P,AllFundMode!$J$3),IF($J$3="Pipelined Subprojects",SUMIFS('SP List (I-REAP)'!$O:$O,'SP List (I-REAP)'!$D:$D,AllFundMode!$C11,'SP List (I-REAP)'!$P:$P,AllFundMode!$J$3))))/1000000</f>
        <v>0</v>
      </c>
      <c r="F11" s="149" t="str">
        <f>IF($J$3="Entire Portfolio",SUMIF('SP List (I-REAP)'!$D:$D,AllFundMode!$C11,'SP List (I-REAP)'!$AA:$AA),IF($J$3="Approved Subprojects",SUMIFS('SP List (I-REAP)'!$AA:$AA,'SP List (I-REAP)'!$D:$D,AllFundMode!$C11,'SP List (I-REAP)'!$P:$P,AllFundMode!$J$3),IF($J$3="Pipelined Subprojects",SUMIFS('SP List (I-REAP)'!$AA:$AA,'SP List (I-REAP)'!$D:$D,AllFundMode!$C11,'SP List (I-REAP)'!$P:$P,AllFundMode!$J$3))))</f>
        <v>0</v>
      </c>
      <c r="G11" s="149" t="str">
        <f>IF($J$3="Entire Portfolio",SUMIF('SP List (I-REAP)'!$D:$D,AllFundMode!$C11,'SP List (I-REAP)'!$AD:$AD),IF($J$3="Approved Subprojects",SUMIFS('SP List (I-REAP)'!$AD:$AD,'SP List (I-REAP)'!$D:$D,AllFundMode!$C11,'SP List (I-REAP)'!$P:$P,AllFundMode!$J$3),IF($J$3="Pipelined Subprojects",SUMIFS('SP List (I-REAP)'!$AD:$AD,'SP List (I-REAP)'!$D:$D,AllFundMode!$C11,'SP List (I-REAP)'!$P:$P,AllFundMode!$J$3))))</f>
        <v>0</v>
      </c>
      <c r="H11" s="159" t="str">
        <f>IFERROR((+E11/F11)*1000," ")</f>
        <v>0</v>
      </c>
      <c r="I11" s="159" t="str">
        <f>IFERROR(E11*1000/G11," ")</f>
        <v>0</v>
      </c>
      <c r="J11" s="149" t="str">
        <f>IF($J$3="Entire Portfolio",COUNTIFS('SP List (I-REAP)'!$D:$D,AllFundMode!$C11,'SP List (I-REAP)'!$J:$J,$J$6),IF($J$3="Approved Subprojects",COUNTIFS('SP List (I-REAP)'!$D:$D,AllFundMode!$C11,'SP List (I-REAP)'!$P:$P,AllFundMode!$J$3,'SP List (I-REAP)'!$J:$J,$J$6),IF($J$3="Pipelined Subprojects",COUNTIFS('SP List (I-REAP)'!$D:$D,AllFundMode!$C11,'SP List (I-REAP)'!$P:$P,AllFundMode!$J$3,'SP List (I-REAP)'!$J:$J,$J$6))))</f>
        <v>0</v>
      </c>
      <c r="K11" s="148" t="str">
        <f>IF($J$3="Entire Portfolio",SUMIFS('SP List (I-REAP)'!$O:$O,'SP List (I-REAP)'!$D:$D,AllFundMode!$C11,'SP List (I-REAP)'!$J:$J,AllFundMode!$J$6),IF($J$3="Approved Subprojects",SUMIFS('SP List (I-REAP)'!$O:$O,'SP List (I-REAP)'!$D:$D,AllFundMode!$C11,'SP List (I-REAP)'!$P:$P,AllFundMode!$J$3,'SP List (I-REAP)'!$J:$J,AllFundMode!$J$6),IF($J$3="Pipelined Subprojects",SUMIFS('SP List (I-REAP)'!$O:$O,'SP List (I-REAP)'!$D:$D,AllFundMode!$C11,'SP List (I-REAP)'!$P:$P,AllFundMode!$J$3,'SP List (I-REAP)'!$J:$J,AllFundMode!$J$6))))/1000000</f>
        <v>0</v>
      </c>
      <c r="L11" s="149" t="str">
        <f>IF($J$3="Entire Portfolio",SUMIFS('SP List (I-REAP)'!$AA:$AA,'SP List (I-REAP)'!$D:$D,AllFundMode!$C11,'SP List (I-REAP)'!$J:$J,$J$6),IF($J$3="Approved Subprojects",SUMIFS('SP List (I-REAP)'!$AA:$AA,'SP List (I-REAP)'!$D:$D,AllFundMode!$C11,'SP List (I-REAP)'!$P:$P,AllFundMode!$J$3,'SP List (I-REAP)'!$J:$J,$J$6),IF($J$3="Pipelined Subprojects",SUMIFS('SP List (I-REAP)'!$AA:$AA,'SP List (I-REAP)'!$D:$D,AllFundMode!$C11,'SP List (I-REAP)'!$P:$P,AllFundMode!$J$3,'SP List (I-REAP)'!$J:$J,$J$6))))</f>
        <v>0</v>
      </c>
      <c r="M11" s="149" t="str">
        <f>IF($J$3="Entire Portfolio",SUMIFS('SP List (I-REAP)'!$AD:$AD,'SP List (I-REAP)'!$D:$D,AllFundMode!$C11,'SP List (I-REAP)'!$J:$J,$J$6),IF($J$3="Approved Subprojects",SUMIFS('SP List (I-REAP)'!$AD:$AD,'SP List (I-REAP)'!$D:$D,AllFundMode!$C11,'SP List (I-REAP)'!$P:$P,AllFundMode!$J$3,'SP List (I-REAP)'!$J:$J,$J$6),IF($J$3="Pipelined Subprojects",SUMIFS('SP List (I-REAP)'!$AD:$AD,'SP List (I-REAP)'!$D:$D,AllFundMode!$C11,'SP List (I-REAP)'!$P:$P,AllFundMode!$J$3,'SP List (I-REAP)'!$J:$J,$J$6))))</f>
        <v>0</v>
      </c>
      <c r="N11" s="149" t="str">
        <f>IF($J$3="Entire Portfolio",COUNTIFS('SP List (I-REAP)'!$D:$D,AllFundMode!$C11,'SP List (I-REAP)'!$J:$J,$N$6),IF($J$3="Approved Subprojects",COUNTIFS('SP List (I-REAP)'!$D:$D,AllFundMode!$C11,'SP List (I-REAP)'!$P:$P,AllFundMode!$J$3,'SP List (I-REAP)'!$J:$J,$N$6),IF($J$3="Pipelined Subprojects",COUNTIFS('SP List (I-REAP)'!$D:$D,AllFundMode!$C11,'SP List (I-REAP)'!$P:$P,AllFundMode!$J$3,'SP List (I-REAP)'!$J:$J,$N$6))))</f>
        <v>0</v>
      </c>
      <c r="O11" s="148" t="str">
        <f>IF($J$3="Entire Portfolio",SUMIFS('SP List (I-REAP)'!$O:$O,'SP List (I-REAP)'!$D:$D,AllFundMode!$C11,'SP List (I-REAP)'!$J:$J,AllFundMode!$N$6),IF($J$3="Approved Subprojects",SUMIFS('SP List (I-REAP)'!$O:$O,'SP List (I-REAP)'!$D:$D,AllFundMode!$C11,'SP List (I-REAP)'!$P:$P,AllFundMode!$J$3,'SP List (I-REAP)'!$J:$J,AllFundMode!$N$6),IF($J$3="Pipelined Subprojects",SUMIFS('SP List (I-REAP)'!$O:$O,'SP List (I-REAP)'!$D:$D,AllFundMode!$C11,'SP List (I-REAP)'!$P:$P,AllFundMode!$J$3,'SP List (I-REAP)'!$J:$J,AllFundMode!$N$6))))/1000000</f>
        <v>0</v>
      </c>
      <c r="P11" s="149" t="str">
        <f>IF($J$3="Entire Portfolio",SUMIFS('SP List (I-REAP)'!$AA:$AA,'SP List (I-REAP)'!$D:$D,AllFundMode!$C11,'SP List (I-REAP)'!$J:$J,$N$6),IF($J$3="Approved Subprojects",SUMIFS('SP List (I-REAP)'!$AA:$AA,'SP List (I-REAP)'!$D:$D,AllFundMode!$C11,'SP List (I-REAP)'!$P:$P,AllFundMode!$J$3,'SP List (I-REAP)'!$J:$J,$N$6),IF($J$3="Pipelined Subprojects",SUMIFS('SP List (I-REAP)'!$AA:$AA,'SP List (I-REAP)'!$D:$D,AllFundMode!$C11,'SP List (I-REAP)'!$P:$P,AllFundMode!$J$3,'SP List (I-REAP)'!$J:$J,$N$6))))</f>
        <v>0</v>
      </c>
      <c r="Q11" s="149" t="str">
        <f>IF($J$3="Entire Portfolio",SUMIFS('SP List (I-REAP)'!$AD:$AD,'SP List (I-REAP)'!$D:$D,AllFundMode!$C11,'SP List (I-REAP)'!$J:$J,$N$6),IF($J$3="Approved Subprojects",SUMIFS('SP List (I-REAP)'!$AD:$AD,'SP List (I-REAP)'!$D:$D,AllFundMode!$C11,'SP List (I-REAP)'!$P:$P,AllFundMode!$J$3,'SP List (I-REAP)'!$J:$J,$N$6),IF($J$3="Pipelined Subprojects",SUMIFS('SP List (I-REAP)'!$AD:$AD,'SP List (I-REAP)'!$D:$D,AllFundMode!$C11,'SP List (I-REAP)'!$P:$P,AllFundMode!$J$3,'SP List (I-REAP)'!$J:$J,$N$6))))</f>
        <v>0</v>
      </c>
      <c r="R11" s="149" t="str">
        <f>IF($J$3="Entire Portfolio",COUNTIFS('SP List (I-REAP)'!$D:$D,AllFundMode!$C11,'SP List (I-REAP)'!$J:$J,$R$6),IF($J$3="Approved Subprojects",COUNTIFS('SP List (I-REAP)'!$D:$D,AllFundMode!$C11,'SP List (I-REAP)'!$P:$P,AllFundMode!$J$3,'SP List (I-REAP)'!$J:$J,$R$6),IF($J$3="Pipelined Subprojects",COUNTIFS('SP List (I-REAP)'!$D:$D,AllFundMode!$C11,'SP List (I-REAP)'!$P:$P,AllFundMode!$J$3,'SP List (I-REAP)'!$J:$J,$R$6))))</f>
        <v>0</v>
      </c>
      <c r="S11" s="148" t="str">
        <f>IF($J$3="Entire Portfolio",SUMIFS('SP List (I-REAP)'!$O:$O,'SP List (I-REAP)'!$D:$D,AllFundMode!$C11,'SP List (I-REAP)'!$J:$J,AllFundMode!$R$6),IF($J$3="Approved Subprojects",SUMIFS('SP List (I-REAP)'!$O:$O,'SP List (I-REAP)'!$D:$D,AllFundMode!$C11,'SP List (I-REAP)'!$P:$P,AllFundMode!$J$3,'SP List (I-REAP)'!$J:$J,AllFundMode!$R$6),IF($J$3="Pipelined Subprojects",SUMIFS('SP List (I-REAP)'!$O:$O,'SP List (I-REAP)'!$D:$D,AllFundMode!$C11,'SP List (I-REAP)'!$P:$P,AllFundMode!$J$3,'SP List (I-REAP)'!$J:$J,AllFundMode!$R$6))))/1000000</f>
        <v>0</v>
      </c>
      <c r="T11" s="149" t="str">
        <f>IF($J$3="Entire Portfolio",SUMIFS('SP List (I-REAP)'!$AA:$AA,'SP List (I-REAP)'!$D:$D,AllFundMode!$C11,'SP List (I-REAP)'!$J:$J,$R$6),IF($J$3="Approved Subprojects",SUMIFS('SP List (I-REAP)'!$AA:$AA,'SP List (I-REAP)'!$D:$D,AllFundMode!$C11,'SP List (I-REAP)'!$P:$P,AllFundMode!$J$3,'SP List (I-REAP)'!$J:$J,$R$6),IF($J$3="Pipelined Subprojects",SUMIFS('SP List (I-REAP)'!$AA:$AA,'SP List (I-REAP)'!$D:$D,AllFundMode!$C11,'SP List (I-REAP)'!$P:$P,AllFundMode!$J$3,'SP List (I-REAP)'!$J:$J,$R$6))))</f>
        <v>0</v>
      </c>
      <c r="U11" s="149" t="str">
        <f>IF($J$3="Entire Portfolio",SUMIFS('SP List (I-REAP)'!$AD:$AD,'SP List (I-REAP)'!$D:$D,AllFundMode!$C11,'SP List (I-REAP)'!$J:$J,$R$6),IF($J$3="Approved Subprojects",SUMIFS('SP List (I-REAP)'!$AD:$AD,'SP List (I-REAP)'!$D:$D,AllFundMode!$C11,'SP List (I-REAP)'!$P:$P,AllFundMode!$J$3,'SP List (I-REAP)'!$J:$J,$R$6),IF($J$3="Pipelined Subprojects",SUMIFS('SP List (I-REAP)'!$AD:$AD,'SP List (I-REAP)'!$D:$D,AllFundMode!$C11,'SP List (I-REAP)'!$P:$P,AllFundMode!$J$3,'SP List (I-REAP)'!$J:$J,$R$6))))</f>
        <v>0</v>
      </c>
    </row>
    <row r="12" spans="1:22">
      <c r="B12" s="196" t="s">
        <v>1</v>
      </c>
      <c r="C12" s="196" t="s">
        <v>56</v>
      </c>
      <c r="D12" s="149" t="str">
        <f>IF($J$3="Entire Portfolio",COUNTIF('SP List (I-REAP)'!$D:$D,AllFundMode!$C12),IF($J$3="Approved Subprojects",COUNTIFS('SP List (I-REAP)'!$D:$D,AllFundMode!$C12,'SP List (I-REAP)'!$P:$P,AllFundMode!$J$3),IF($J$3="Pipelined Subprojects",COUNTIFS('SP List (I-REAP)'!$D:$D,AllFundMode!$C12,'SP List (I-REAP)'!$P:$P,AllFundMode!$J$3))))</f>
        <v>0</v>
      </c>
      <c r="E12" s="148" t="str">
        <f>IF($J$3="Entire Portfolio",SUMIF('SP List (I-REAP)'!$D:$D,AllFundMode!$C12,'SP List (I-REAP)'!$O:$O),IF($J$3="Approved Subprojects",SUMIFS('SP List (I-REAP)'!$O:$O,'SP List (I-REAP)'!$D:$D,AllFundMode!$C12,'SP List (I-REAP)'!$P:$P,AllFundMode!$J$3),IF($J$3="Pipelined Subprojects",SUMIFS('SP List (I-REAP)'!$O:$O,'SP List (I-REAP)'!$D:$D,AllFundMode!$C12,'SP List (I-REAP)'!$P:$P,AllFundMode!$J$3))))/1000000</f>
        <v>0</v>
      </c>
      <c r="F12" s="149" t="str">
        <f>IF($J$3="Entire Portfolio",SUMIF('SP List (I-REAP)'!$D:$D,AllFundMode!$C12,'SP List (I-REAP)'!$AA:$AA),IF($J$3="Approved Subprojects",SUMIFS('SP List (I-REAP)'!$AA:$AA,'SP List (I-REAP)'!$D:$D,AllFundMode!$C12,'SP List (I-REAP)'!$P:$P,AllFundMode!$J$3),IF($J$3="Pipelined Subprojects",SUMIFS('SP List (I-REAP)'!$AA:$AA,'SP List (I-REAP)'!$D:$D,AllFundMode!$C12,'SP List (I-REAP)'!$P:$P,AllFundMode!$J$3))))</f>
        <v>0</v>
      </c>
      <c r="G12" s="149" t="str">
        <f>IF($J$3="Entire Portfolio",SUMIF('SP List (I-REAP)'!$D:$D,AllFundMode!$C12,'SP List (I-REAP)'!$AD:$AD),IF($J$3="Approved Subprojects",SUMIFS('SP List (I-REAP)'!$AD:$AD,'SP List (I-REAP)'!$D:$D,AllFundMode!$C12,'SP List (I-REAP)'!$P:$P,AllFundMode!$J$3),IF($J$3="Pipelined Subprojects",SUMIFS('SP List (I-REAP)'!$AD:$AD,'SP List (I-REAP)'!$D:$D,AllFundMode!$C12,'SP List (I-REAP)'!$P:$P,AllFundMode!$J$3))))</f>
        <v>0</v>
      </c>
      <c r="H12" s="159" t="str">
        <f>IFERROR((+E12/F12)*1000," ")</f>
        <v>0</v>
      </c>
      <c r="I12" s="159" t="str">
        <f>IFERROR(E12*1000/G12," ")</f>
        <v>0</v>
      </c>
      <c r="J12" s="149" t="str">
        <f>IF($J$3="Entire Portfolio",COUNTIFS('SP List (I-REAP)'!$D:$D,AllFundMode!$C12,'SP List (I-REAP)'!$J:$J,$J$6),IF($J$3="Approved Subprojects",COUNTIFS('SP List (I-REAP)'!$D:$D,AllFundMode!$C12,'SP List (I-REAP)'!$P:$P,AllFundMode!$J$3,'SP List (I-REAP)'!$J:$J,$J$6),IF($J$3="Pipelined Subprojects",COUNTIFS('SP List (I-REAP)'!$D:$D,AllFundMode!$C12,'SP List (I-REAP)'!$P:$P,AllFundMode!$J$3,'SP List (I-REAP)'!$J:$J,$J$6))))</f>
        <v>0</v>
      </c>
      <c r="K12" s="148" t="str">
        <f>IF($J$3="Entire Portfolio",SUMIFS('SP List (I-REAP)'!$O:$O,'SP List (I-REAP)'!$D:$D,AllFundMode!$C12,'SP List (I-REAP)'!$J:$J,AllFundMode!$J$6),IF($J$3="Approved Subprojects",SUMIFS('SP List (I-REAP)'!$O:$O,'SP List (I-REAP)'!$D:$D,AllFundMode!$C12,'SP List (I-REAP)'!$P:$P,AllFundMode!$J$3,'SP List (I-REAP)'!$J:$J,AllFundMode!$J$6),IF($J$3="Pipelined Subprojects",SUMIFS('SP List (I-REAP)'!$O:$O,'SP List (I-REAP)'!$D:$D,AllFundMode!$C12,'SP List (I-REAP)'!$P:$P,AllFundMode!$J$3,'SP List (I-REAP)'!$J:$J,AllFundMode!$J$6))))/1000000</f>
        <v>0</v>
      </c>
      <c r="L12" s="149" t="str">
        <f>IF($J$3="Entire Portfolio",SUMIFS('SP List (I-REAP)'!$AA:$AA,'SP List (I-REAP)'!$D:$D,AllFundMode!$C12,'SP List (I-REAP)'!$J:$J,$J$6),IF($J$3="Approved Subprojects",SUMIFS('SP List (I-REAP)'!$AA:$AA,'SP List (I-REAP)'!$D:$D,AllFundMode!$C12,'SP List (I-REAP)'!$P:$P,AllFundMode!$J$3,'SP List (I-REAP)'!$J:$J,$J$6),IF($J$3="Pipelined Subprojects",SUMIFS('SP List (I-REAP)'!$AA:$AA,'SP List (I-REAP)'!$D:$D,AllFundMode!$C12,'SP List (I-REAP)'!$P:$P,AllFundMode!$J$3,'SP List (I-REAP)'!$J:$J,$J$6))))</f>
        <v>0</v>
      </c>
      <c r="M12" s="149" t="str">
        <f>IF($J$3="Entire Portfolio",SUMIFS('SP List (I-REAP)'!$AD:$AD,'SP List (I-REAP)'!$D:$D,AllFundMode!$C12,'SP List (I-REAP)'!$J:$J,$J$6),IF($J$3="Approved Subprojects",SUMIFS('SP List (I-REAP)'!$AD:$AD,'SP List (I-REAP)'!$D:$D,AllFundMode!$C12,'SP List (I-REAP)'!$P:$P,AllFundMode!$J$3,'SP List (I-REAP)'!$J:$J,$J$6),IF($J$3="Pipelined Subprojects",SUMIFS('SP List (I-REAP)'!$AD:$AD,'SP List (I-REAP)'!$D:$D,AllFundMode!$C12,'SP List (I-REAP)'!$P:$P,AllFundMode!$J$3,'SP List (I-REAP)'!$J:$J,$J$6))))</f>
        <v>0</v>
      </c>
      <c r="N12" s="149" t="str">
        <f>IF($J$3="Entire Portfolio",COUNTIFS('SP List (I-REAP)'!$D:$D,AllFundMode!$C12,'SP List (I-REAP)'!$J:$J,$N$6),IF($J$3="Approved Subprojects",COUNTIFS('SP List (I-REAP)'!$D:$D,AllFundMode!$C12,'SP List (I-REAP)'!$P:$P,AllFundMode!$J$3,'SP List (I-REAP)'!$J:$J,$N$6),IF($J$3="Pipelined Subprojects",COUNTIFS('SP List (I-REAP)'!$D:$D,AllFundMode!$C12,'SP List (I-REAP)'!$P:$P,AllFundMode!$J$3,'SP List (I-REAP)'!$J:$J,$N$6))))</f>
        <v>0</v>
      </c>
      <c r="O12" s="148" t="str">
        <f>IF($J$3="Entire Portfolio",SUMIFS('SP List (I-REAP)'!$O:$O,'SP List (I-REAP)'!$D:$D,AllFundMode!$C12,'SP List (I-REAP)'!$J:$J,AllFundMode!$N$6),IF($J$3="Approved Subprojects",SUMIFS('SP List (I-REAP)'!$O:$O,'SP List (I-REAP)'!$D:$D,AllFundMode!$C12,'SP List (I-REAP)'!$P:$P,AllFundMode!$J$3,'SP List (I-REAP)'!$J:$J,AllFundMode!$N$6),IF($J$3="Pipelined Subprojects",SUMIFS('SP List (I-REAP)'!$O:$O,'SP List (I-REAP)'!$D:$D,AllFundMode!$C12,'SP List (I-REAP)'!$P:$P,AllFundMode!$J$3,'SP List (I-REAP)'!$J:$J,AllFundMode!$N$6))))/1000000</f>
        <v>0</v>
      </c>
      <c r="P12" s="149" t="str">
        <f>IF($J$3="Entire Portfolio",SUMIFS('SP List (I-REAP)'!$AA:$AA,'SP List (I-REAP)'!$D:$D,AllFundMode!$C12,'SP List (I-REAP)'!$J:$J,$N$6),IF($J$3="Approved Subprojects",SUMIFS('SP List (I-REAP)'!$AA:$AA,'SP List (I-REAP)'!$D:$D,AllFundMode!$C12,'SP List (I-REAP)'!$P:$P,AllFundMode!$J$3,'SP List (I-REAP)'!$J:$J,$N$6),IF($J$3="Pipelined Subprojects",SUMIFS('SP List (I-REAP)'!$AA:$AA,'SP List (I-REAP)'!$D:$D,AllFundMode!$C12,'SP List (I-REAP)'!$P:$P,AllFundMode!$J$3,'SP List (I-REAP)'!$J:$J,$N$6))))</f>
        <v>0</v>
      </c>
      <c r="Q12" s="149" t="str">
        <f>IF($J$3="Entire Portfolio",SUMIFS('SP List (I-REAP)'!$AD:$AD,'SP List (I-REAP)'!$D:$D,AllFundMode!$C12,'SP List (I-REAP)'!$J:$J,$N$6),IF($J$3="Approved Subprojects",SUMIFS('SP List (I-REAP)'!$AD:$AD,'SP List (I-REAP)'!$D:$D,AllFundMode!$C12,'SP List (I-REAP)'!$P:$P,AllFundMode!$J$3,'SP List (I-REAP)'!$J:$J,$N$6),IF($J$3="Pipelined Subprojects",SUMIFS('SP List (I-REAP)'!$AD:$AD,'SP List (I-REAP)'!$D:$D,AllFundMode!$C12,'SP List (I-REAP)'!$P:$P,AllFundMode!$J$3,'SP List (I-REAP)'!$J:$J,$N$6))))</f>
        <v>0</v>
      </c>
      <c r="R12" s="149" t="str">
        <f>IF($J$3="Entire Portfolio",COUNTIFS('SP List (I-REAP)'!$D:$D,AllFundMode!$C12,'SP List (I-REAP)'!$J:$J,$R$6),IF($J$3="Approved Subprojects",COUNTIFS('SP List (I-REAP)'!$D:$D,AllFundMode!$C12,'SP List (I-REAP)'!$P:$P,AllFundMode!$J$3,'SP List (I-REAP)'!$J:$J,$R$6),IF($J$3="Pipelined Subprojects",COUNTIFS('SP List (I-REAP)'!$D:$D,AllFundMode!$C12,'SP List (I-REAP)'!$P:$P,AllFundMode!$J$3,'SP List (I-REAP)'!$J:$J,$R$6))))</f>
        <v>0</v>
      </c>
      <c r="S12" s="148" t="str">
        <f>IF($J$3="Entire Portfolio",SUMIFS('SP List (I-REAP)'!$O:$O,'SP List (I-REAP)'!$D:$D,AllFundMode!$C12,'SP List (I-REAP)'!$J:$J,AllFundMode!$R$6),IF($J$3="Approved Subprojects",SUMIFS('SP List (I-REAP)'!$O:$O,'SP List (I-REAP)'!$D:$D,AllFundMode!$C12,'SP List (I-REAP)'!$P:$P,AllFundMode!$J$3,'SP List (I-REAP)'!$J:$J,AllFundMode!$R$6),IF($J$3="Pipelined Subprojects",SUMIFS('SP List (I-REAP)'!$O:$O,'SP List (I-REAP)'!$D:$D,AllFundMode!$C12,'SP List (I-REAP)'!$P:$P,AllFundMode!$J$3,'SP List (I-REAP)'!$J:$J,AllFundMode!$R$6))))/1000000</f>
        <v>0</v>
      </c>
      <c r="T12" s="149" t="str">
        <f>IF($J$3="Entire Portfolio",SUMIFS('SP List (I-REAP)'!$AA:$AA,'SP List (I-REAP)'!$D:$D,AllFundMode!$C12,'SP List (I-REAP)'!$J:$J,$R$6),IF($J$3="Approved Subprojects",SUMIFS('SP List (I-REAP)'!$AA:$AA,'SP List (I-REAP)'!$D:$D,AllFundMode!$C12,'SP List (I-REAP)'!$P:$P,AllFundMode!$J$3,'SP List (I-REAP)'!$J:$J,$R$6),IF($J$3="Pipelined Subprojects",SUMIFS('SP List (I-REAP)'!$AA:$AA,'SP List (I-REAP)'!$D:$D,AllFundMode!$C12,'SP List (I-REAP)'!$P:$P,AllFundMode!$J$3,'SP List (I-REAP)'!$J:$J,$R$6))))</f>
        <v>0</v>
      </c>
      <c r="U12" s="149" t="str">
        <f>IF($J$3="Entire Portfolio",SUMIFS('SP List (I-REAP)'!$AD:$AD,'SP List (I-REAP)'!$D:$D,AllFundMode!$C12,'SP List (I-REAP)'!$J:$J,$R$6),IF($J$3="Approved Subprojects",SUMIFS('SP List (I-REAP)'!$AD:$AD,'SP List (I-REAP)'!$D:$D,AllFundMode!$C12,'SP List (I-REAP)'!$P:$P,AllFundMode!$J$3,'SP List (I-REAP)'!$J:$J,$R$6),IF($J$3="Pipelined Subprojects",SUMIFS('SP List (I-REAP)'!$AD:$AD,'SP List (I-REAP)'!$D:$D,AllFundMode!$C12,'SP List (I-REAP)'!$P:$P,AllFundMode!$J$3,'SP List (I-REAP)'!$J:$J,$R$6))))</f>
        <v>0</v>
      </c>
    </row>
    <row r="13" spans="1:22">
      <c r="B13" s="196" t="s">
        <v>1</v>
      </c>
      <c r="C13" s="196" t="s">
        <v>61</v>
      </c>
      <c r="D13" s="149" t="str">
        <f>IF($J$3="Entire Portfolio",COUNTIF('SP List (I-REAP)'!$D:$D,AllFundMode!$C13),IF($J$3="Approved Subprojects",COUNTIFS('SP List (I-REAP)'!$D:$D,AllFundMode!$C13,'SP List (I-REAP)'!$P:$P,AllFundMode!$J$3),IF($J$3="Pipelined Subprojects",COUNTIFS('SP List (I-REAP)'!$D:$D,AllFundMode!$C13,'SP List (I-REAP)'!$P:$P,AllFundMode!$J$3))))</f>
        <v>0</v>
      </c>
      <c r="E13" s="148" t="str">
        <f>IF($J$3="Entire Portfolio",SUMIF('SP List (I-REAP)'!$D:$D,AllFundMode!$C13,'SP List (I-REAP)'!$O:$O),IF($J$3="Approved Subprojects",SUMIFS('SP List (I-REAP)'!$O:$O,'SP List (I-REAP)'!$D:$D,AllFundMode!$C13,'SP List (I-REAP)'!$P:$P,AllFundMode!$J$3),IF($J$3="Pipelined Subprojects",SUMIFS('SP List (I-REAP)'!$O:$O,'SP List (I-REAP)'!$D:$D,AllFundMode!$C13,'SP List (I-REAP)'!$P:$P,AllFundMode!$J$3))))/1000000</f>
        <v>0</v>
      </c>
      <c r="F13" s="149" t="str">
        <f>IF($J$3="Entire Portfolio",SUMIF('SP List (I-REAP)'!$D:$D,AllFundMode!$C13,'SP List (I-REAP)'!$AA:$AA),IF($J$3="Approved Subprojects",SUMIFS('SP List (I-REAP)'!$AA:$AA,'SP List (I-REAP)'!$D:$D,AllFundMode!$C13,'SP List (I-REAP)'!$P:$P,AllFundMode!$J$3),IF($J$3="Pipelined Subprojects",SUMIFS('SP List (I-REAP)'!$AA:$AA,'SP List (I-REAP)'!$D:$D,AllFundMode!$C13,'SP List (I-REAP)'!$P:$P,AllFundMode!$J$3))))</f>
        <v>0</v>
      </c>
      <c r="G13" s="149" t="str">
        <f>IF($J$3="Entire Portfolio",SUMIF('SP List (I-REAP)'!$D:$D,AllFundMode!$C13,'SP List (I-REAP)'!$AD:$AD),IF($J$3="Approved Subprojects",SUMIFS('SP List (I-REAP)'!$AD:$AD,'SP List (I-REAP)'!$D:$D,AllFundMode!$C13,'SP List (I-REAP)'!$P:$P,AllFundMode!$J$3),IF($J$3="Pipelined Subprojects",SUMIFS('SP List (I-REAP)'!$AD:$AD,'SP List (I-REAP)'!$D:$D,AllFundMode!$C13,'SP List (I-REAP)'!$P:$P,AllFundMode!$J$3))))</f>
        <v>0</v>
      </c>
      <c r="H13" s="159" t="str">
        <f>IFERROR((+E13/F13)*1000," ")</f>
        <v>0</v>
      </c>
      <c r="I13" s="159" t="str">
        <f>IFERROR(E13*1000/G13," ")</f>
        <v>0</v>
      </c>
      <c r="J13" s="149" t="str">
        <f>IF($J$3="Entire Portfolio",COUNTIFS('SP List (I-REAP)'!$D:$D,AllFundMode!$C13,'SP List (I-REAP)'!$J:$J,$J$6),IF($J$3="Approved Subprojects",COUNTIFS('SP List (I-REAP)'!$D:$D,AllFundMode!$C13,'SP List (I-REAP)'!$P:$P,AllFundMode!$J$3,'SP List (I-REAP)'!$J:$J,$J$6),IF($J$3="Pipelined Subprojects",COUNTIFS('SP List (I-REAP)'!$D:$D,AllFundMode!$C13,'SP List (I-REAP)'!$P:$P,AllFundMode!$J$3,'SP List (I-REAP)'!$J:$J,$J$6))))</f>
        <v>0</v>
      </c>
      <c r="K13" s="148" t="str">
        <f>IF($J$3="Entire Portfolio",SUMIFS('SP List (I-REAP)'!$O:$O,'SP List (I-REAP)'!$D:$D,AllFundMode!$C13,'SP List (I-REAP)'!$J:$J,AllFundMode!$J$6),IF($J$3="Approved Subprojects",SUMIFS('SP List (I-REAP)'!$O:$O,'SP List (I-REAP)'!$D:$D,AllFundMode!$C13,'SP List (I-REAP)'!$P:$P,AllFundMode!$J$3,'SP List (I-REAP)'!$J:$J,AllFundMode!$J$6),IF($J$3="Pipelined Subprojects",SUMIFS('SP List (I-REAP)'!$O:$O,'SP List (I-REAP)'!$D:$D,AllFundMode!$C13,'SP List (I-REAP)'!$P:$P,AllFundMode!$J$3,'SP List (I-REAP)'!$J:$J,AllFundMode!$J$6))))/1000000</f>
        <v>0</v>
      </c>
      <c r="L13" s="149" t="str">
        <f>IF($J$3="Entire Portfolio",SUMIFS('SP List (I-REAP)'!$AA:$AA,'SP List (I-REAP)'!$D:$D,AllFundMode!$C13,'SP List (I-REAP)'!$J:$J,$J$6),IF($J$3="Approved Subprojects",SUMIFS('SP List (I-REAP)'!$AA:$AA,'SP List (I-REAP)'!$D:$D,AllFundMode!$C13,'SP List (I-REAP)'!$P:$P,AllFundMode!$J$3,'SP List (I-REAP)'!$J:$J,$J$6),IF($J$3="Pipelined Subprojects",SUMIFS('SP List (I-REAP)'!$AA:$AA,'SP List (I-REAP)'!$D:$D,AllFundMode!$C13,'SP List (I-REAP)'!$P:$P,AllFundMode!$J$3,'SP List (I-REAP)'!$J:$J,$J$6))))</f>
        <v>0</v>
      </c>
      <c r="M13" s="149" t="str">
        <f>IF($J$3="Entire Portfolio",SUMIFS('SP List (I-REAP)'!$AD:$AD,'SP List (I-REAP)'!$D:$D,AllFundMode!$C13,'SP List (I-REAP)'!$J:$J,$J$6),IF($J$3="Approved Subprojects",SUMIFS('SP List (I-REAP)'!$AD:$AD,'SP List (I-REAP)'!$D:$D,AllFundMode!$C13,'SP List (I-REAP)'!$P:$P,AllFundMode!$J$3,'SP List (I-REAP)'!$J:$J,$J$6),IF($J$3="Pipelined Subprojects",SUMIFS('SP List (I-REAP)'!$AD:$AD,'SP List (I-REAP)'!$D:$D,AllFundMode!$C13,'SP List (I-REAP)'!$P:$P,AllFundMode!$J$3,'SP List (I-REAP)'!$J:$J,$J$6))))</f>
        <v>0</v>
      </c>
      <c r="N13" s="149" t="str">
        <f>IF($J$3="Entire Portfolio",COUNTIFS('SP List (I-REAP)'!$D:$D,AllFundMode!$C13,'SP List (I-REAP)'!$J:$J,$N$6),IF($J$3="Approved Subprojects",COUNTIFS('SP List (I-REAP)'!$D:$D,AllFundMode!$C13,'SP List (I-REAP)'!$P:$P,AllFundMode!$J$3,'SP List (I-REAP)'!$J:$J,$N$6),IF($J$3="Pipelined Subprojects",COUNTIFS('SP List (I-REAP)'!$D:$D,AllFundMode!$C13,'SP List (I-REAP)'!$P:$P,AllFundMode!$J$3,'SP List (I-REAP)'!$J:$J,$N$6))))</f>
        <v>0</v>
      </c>
      <c r="O13" s="148" t="str">
        <f>IF($J$3="Entire Portfolio",SUMIFS('SP List (I-REAP)'!$O:$O,'SP List (I-REAP)'!$D:$D,AllFundMode!$C13,'SP List (I-REAP)'!$J:$J,AllFundMode!$N$6),IF($J$3="Approved Subprojects",SUMIFS('SP List (I-REAP)'!$O:$O,'SP List (I-REAP)'!$D:$D,AllFundMode!$C13,'SP List (I-REAP)'!$P:$P,AllFundMode!$J$3,'SP List (I-REAP)'!$J:$J,AllFundMode!$N$6),IF($J$3="Pipelined Subprojects",SUMIFS('SP List (I-REAP)'!$O:$O,'SP List (I-REAP)'!$D:$D,AllFundMode!$C13,'SP List (I-REAP)'!$P:$P,AllFundMode!$J$3,'SP List (I-REAP)'!$J:$J,AllFundMode!$N$6))))/1000000</f>
        <v>0</v>
      </c>
      <c r="P13" s="149" t="str">
        <f>IF($J$3="Entire Portfolio",SUMIFS('SP List (I-REAP)'!$AA:$AA,'SP List (I-REAP)'!$D:$D,AllFundMode!$C13,'SP List (I-REAP)'!$J:$J,$N$6),IF($J$3="Approved Subprojects",SUMIFS('SP List (I-REAP)'!$AA:$AA,'SP List (I-REAP)'!$D:$D,AllFundMode!$C13,'SP List (I-REAP)'!$P:$P,AllFundMode!$J$3,'SP List (I-REAP)'!$J:$J,$N$6),IF($J$3="Pipelined Subprojects",SUMIFS('SP List (I-REAP)'!$AA:$AA,'SP List (I-REAP)'!$D:$D,AllFundMode!$C13,'SP List (I-REAP)'!$P:$P,AllFundMode!$J$3,'SP List (I-REAP)'!$J:$J,$N$6))))</f>
        <v>0</v>
      </c>
      <c r="Q13" s="149" t="str">
        <f>IF($J$3="Entire Portfolio",SUMIFS('SP List (I-REAP)'!$AD:$AD,'SP List (I-REAP)'!$D:$D,AllFundMode!$C13,'SP List (I-REAP)'!$J:$J,$N$6),IF($J$3="Approved Subprojects",SUMIFS('SP List (I-REAP)'!$AD:$AD,'SP List (I-REAP)'!$D:$D,AllFundMode!$C13,'SP List (I-REAP)'!$P:$P,AllFundMode!$J$3,'SP List (I-REAP)'!$J:$J,$N$6),IF($J$3="Pipelined Subprojects",SUMIFS('SP List (I-REAP)'!$AD:$AD,'SP List (I-REAP)'!$D:$D,AllFundMode!$C13,'SP List (I-REAP)'!$P:$P,AllFundMode!$J$3,'SP List (I-REAP)'!$J:$J,$N$6))))</f>
        <v>0</v>
      </c>
      <c r="R13" s="149" t="str">
        <f>IF($J$3="Entire Portfolio",COUNTIFS('SP List (I-REAP)'!$D:$D,AllFundMode!$C13,'SP List (I-REAP)'!$J:$J,$R$6),IF($J$3="Approved Subprojects",COUNTIFS('SP List (I-REAP)'!$D:$D,AllFundMode!$C13,'SP List (I-REAP)'!$P:$P,AllFundMode!$J$3,'SP List (I-REAP)'!$J:$J,$R$6),IF($J$3="Pipelined Subprojects",COUNTIFS('SP List (I-REAP)'!$D:$D,AllFundMode!$C13,'SP List (I-REAP)'!$P:$P,AllFundMode!$J$3,'SP List (I-REAP)'!$J:$J,$R$6))))</f>
        <v>0</v>
      </c>
      <c r="S13" s="148" t="str">
        <f>IF($J$3="Entire Portfolio",SUMIFS('SP List (I-REAP)'!$O:$O,'SP List (I-REAP)'!$D:$D,AllFundMode!$C13,'SP List (I-REAP)'!$J:$J,AllFundMode!$R$6),IF($J$3="Approved Subprojects",SUMIFS('SP List (I-REAP)'!$O:$O,'SP List (I-REAP)'!$D:$D,AllFundMode!$C13,'SP List (I-REAP)'!$P:$P,AllFundMode!$J$3,'SP List (I-REAP)'!$J:$J,AllFundMode!$R$6),IF($J$3="Pipelined Subprojects",SUMIFS('SP List (I-REAP)'!$O:$O,'SP List (I-REAP)'!$D:$D,AllFundMode!$C13,'SP List (I-REAP)'!$P:$P,AllFundMode!$J$3,'SP List (I-REAP)'!$J:$J,AllFundMode!$R$6))))/1000000</f>
        <v>0</v>
      </c>
      <c r="T13" s="149" t="str">
        <f>IF($J$3="Entire Portfolio",SUMIFS('SP List (I-REAP)'!$AA:$AA,'SP List (I-REAP)'!$D:$D,AllFundMode!$C13,'SP List (I-REAP)'!$J:$J,$R$6),IF($J$3="Approved Subprojects",SUMIFS('SP List (I-REAP)'!$AA:$AA,'SP List (I-REAP)'!$D:$D,AllFundMode!$C13,'SP List (I-REAP)'!$P:$P,AllFundMode!$J$3,'SP List (I-REAP)'!$J:$J,$R$6),IF($J$3="Pipelined Subprojects",SUMIFS('SP List (I-REAP)'!$AA:$AA,'SP List (I-REAP)'!$D:$D,AllFundMode!$C13,'SP List (I-REAP)'!$P:$P,AllFundMode!$J$3,'SP List (I-REAP)'!$J:$J,$R$6))))</f>
        <v>0</v>
      </c>
      <c r="U13" s="149" t="str">
        <f>IF($J$3="Entire Portfolio",SUMIFS('SP List (I-REAP)'!$AD:$AD,'SP List (I-REAP)'!$D:$D,AllFundMode!$C13,'SP List (I-REAP)'!$J:$J,$R$6),IF($J$3="Approved Subprojects",SUMIFS('SP List (I-REAP)'!$AD:$AD,'SP List (I-REAP)'!$D:$D,AllFundMode!$C13,'SP List (I-REAP)'!$P:$P,AllFundMode!$J$3,'SP List (I-REAP)'!$J:$J,$R$6),IF($J$3="Pipelined Subprojects",SUMIFS('SP List (I-REAP)'!$AD:$AD,'SP List (I-REAP)'!$D:$D,AllFundMode!$C13,'SP List (I-REAP)'!$P:$P,AllFundMode!$J$3,'SP List (I-REAP)'!$J:$J,$R$6))))</f>
        <v>0</v>
      </c>
    </row>
    <row r="14" spans="1:22">
      <c r="B14" s="196" t="s">
        <v>1</v>
      </c>
      <c r="C14" s="196" t="s">
        <v>71</v>
      </c>
      <c r="D14" s="149" t="str">
        <f>IF($J$3="Entire Portfolio",COUNTIF('SP List (I-REAP)'!$D:$D,AllFundMode!$C14),IF($J$3="Approved Subprojects",COUNTIFS('SP List (I-REAP)'!$D:$D,AllFundMode!$C14,'SP List (I-REAP)'!$P:$P,AllFundMode!$J$3),IF($J$3="Pipelined Subprojects",COUNTIFS('SP List (I-REAP)'!$D:$D,AllFundMode!$C14,'SP List (I-REAP)'!$P:$P,AllFundMode!$J$3))))</f>
        <v>0</v>
      </c>
      <c r="E14" s="148" t="str">
        <f>IF($J$3="Entire Portfolio",SUMIF('SP List (I-REAP)'!$D:$D,AllFundMode!$C14,'SP List (I-REAP)'!$O:$O),IF($J$3="Approved Subprojects",SUMIFS('SP List (I-REAP)'!$O:$O,'SP List (I-REAP)'!$D:$D,AllFundMode!$C14,'SP List (I-REAP)'!$P:$P,AllFundMode!$J$3),IF($J$3="Pipelined Subprojects",SUMIFS('SP List (I-REAP)'!$O:$O,'SP List (I-REAP)'!$D:$D,AllFundMode!$C14,'SP List (I-REAP)'!$P:$P,AllFundMode!$J$3))))/1000000</f>
        <v>0</v>
      </c>
      <c r="F14" s="149" t="str">
        <f>IF($J$3="Entire Portfolio",SUMIF('SP List (I-REAP)'!$D:$D,AllFundMode!$C14,'SP List (I-REAP)'!$AA:$AA),IF($J$3="Approved Subprojects",SUMIFS('SP List (I-REAP)'!$AA:$AA,'SP List (I-REAP)'!$D:$D,AllFundMode!$C14,'SP List (I-REAP)'!$P:$P,AllFundMode!$J$3),IF($J$3="Pipelined Subprojects",SUMIFS('SP List (I-REAP)'!$AA:$AA,'SP List (I-REAP)'!$D:$D,AllFundMode!$C14,'SP List (I-REAP)'!$P:$P,AllFundMode!$J$3))))</f>
        <v>0</v>
      </c>
      <c r="G14" s="149" t="str">
        <f>IF($J$3="Entire Portfolio",SUMIF('SP List (I-REAP)'!$D:$D,AllFundMode!$C14,'SP List (I-REAP)'!$AD:$AD),IF($J$3="Approved Subprojects",SUMIFS('SP List (I-REAP)'!$AD:$AD,'SP List (I-REAP)'!$D:$D,AllFundMode!$C14,'SP List (I-REAP)'!$P:$P,AllFundMode!$J$3),IF($J$3="Pipelined Subprojects",SUMIFS('SP List (I-REAP)'!$AD:$AD,'SP List (I-REAP)'!$D:$D,AllFundMode!$C14,'SP List (I-REAP)'!$P:$P,AllFundMode!$J$3))))</f>
        <v>0</v>
      </c>
      <c r="H14" s="159" t="str">
        <f>IFERROR((+E14/F14)*1000," ")</f>
        <v>0</v>
      </c>
      <c r="I14" s="159" t="str">
        <f>IFERROR(E14*1000/G14," ")</f>
        <v>0</v>
      </c>
      <c r="J14" s="149" t="str">
        <f>IF($J$3="Entire Portfolio",COUNTIFS('SP List (I-REAP)'!$D:$D,AllFundMode!$C14,'SP List (I-REAP)'!$J:$J,$J$6),IF($J$3="Approved Subprojects",COUNTIFS('SP List (I-REAP)'!$D:$D,AllFundMode!$C14,'SP List (I-REAP)'!$P:$P,AllFundMode!$J$3,'SP List (I-REAP)'!$J:$J,$J$6),IF($J$3="Pipelined Subprojects",COUNTIFS('SP List (I-REAP)'!$D:$D,AllFundMode!$C14,'SP List (I-REAP)'!$P:$P,AllFundMode!$J$3,'SP List (I-REAP)'!$J:$J,$J$6))))</f>
        <v>0</v>
      </c>
      <c r="K14" s="148" t="str">
        <f>IF($J$3="Entire Portfolio",SUMIFS('SP List (I-REAP)'!$O:$O,'SP List (I-REAP)'!$D:$D,AllFundMode!$C14,'SP List (I-REAP)'!$J:$J,AllFundMode!$J$6),IF($J$3="Approved Subprojects",SUMIFS('SP List (I-REAP)'!$O:$O,'SP List (I-REAP)'!$D:$D,AllFundMode!$C14,'SP List (I-REAP)'!$P:$P,AllFundMode!$J$3,'SP List (I-REAP)'!$J:$J,AllFundMode!$J$6),IF($J$3="Pipelined Subprojects",SUMIFS('SP List (I-REAP)'!$O:$O,'SP List (I-REAP)'!$D:$D,AllFundMode!$C14,'SP List (I-REAP)'!$P:$P,AllFundMode!$J$3,'SP List (I-REAP)'!$J:$J,AllFundMode!$J$6))))/1000000</f>
        <v>0</v>
      </c>
      <c r="L14" s="149" t="str">
        <f>IF($J$3="Entire Portfolio",SUMIFS('SP List (I-REAP)'!$AA:$AA,'SP List (I-REAP)'!$D:$D,AllFundMode!$C14,'SP List (I-REAP)'!$J:$J,$J$6),IF($J$3="Approved Subprojects",SUMIFS('SP List (I-REAP)'!$AA:$AA,'SP List (I-REAP)'!$D:$D,AllFundMode!$C14,'SP List (I-REAP)'!$P:$P,AllFundMode!$J$3,'SP List (I-REAP)'!$J:$J,$J$6),IF($J$3="Pipelined Subprojects",SUMIFS('SP List (I-REAP)'!$AA:$AA,'SP List (I-REAP)'!$D:$D,AllFundMode!$C14,'SP List (I-REAP)'!$P:$P,AllFundMode!$J$3,'SP List (I-REAP)'!$J:$J,$J$6))))</f>
        <v>0</v>
      </c>
      <c r="M14" s="149" t="str">
        <f>IF($J$3="Entire Portfolio",SUMIFS('SP List (I-REAP)'!$AD:$AD,'SP List (I-REAP)'!$D:$D,AllFundMode!$C14,'SP List (I-REAP)'!$J:$J,$J$6),IF($J$3="Approved Subprojects",SUMIFS('SP List (I-REAP)'!$AD:$AD,'SP List (I-REAP)'!$D:$D,AllFundMode!$C14,'SP List (I-REAP)'!$P:$P,AllFundMode!$J$3,'SP List (I-REAP)'!$J:$J,$J$6),IF($J$3="Pipelined Subprojects",SUMIFS('SP List (I-REAP)'!$AD:$AD,'SP List (I-REAP)'!$D:$D,AllFundMode!$C14,'SP List (I-REAP)'!$P:$P,AllFundMode!$J$3,'SP List (I-REAP)'!$J:$J,$J$6))))</f>
        <v>0</v>
      </c>
      <c r="N14" s="149" t="str">
        <f>IF($J$3="Entire Portfolio",COUNTIFS('SP List (I-REAP)'!$D:$D,AllFundMode!$C14,'SP List (I-REAP)'!$J:$J,$N$6),IF($J$3="Approved Subprojects",COUNTIFS('SP List (I-REAP)'!$D:$D,AllFundMode!$C14,'SP List (I-REAP)'!$P:$P,AllFundMode!$J$3,'SP List (I-REAP)'!$J:$J,$N$6),IF($J$3="Pipelined Subprojects",COUNTIFS('SP List (I-REAP)'!$D:$D,AllFundMode!$C14,'SP List (I-REAP)'!$P:$P,AllFundMode!$J$3,'SP List (I-REAP)'!$J:$J,$N$6))))</f>
        <v>0</v>
      </c>
      <c r="O14" s="148" t="str">
        <f>IF($J$3="Entire Portfolio",SUMIFS('SP List (I-REAP)'!$O:$O,'SP List (I-REAP)'!$D:$D,AllFundMode!$C14,'SP List (I-REAP)'!$J:$J,AllFundMode!$N$6),IF($J$3="Approved Subprojects",SUMIFS('SP List (I-REAP)'!$O:$O,'SP List (I-REAP)'!$D:$D,AllFundMode!$C14,'SP List (I-REAP)'!$P:$P,AllFundMode!$J$3,'SP List (I-REAP)'!$J:$J,AllFundMode!$N$6),IF($J$3="Pipelined Subprojects",SUMIFS('SP List (I-REAP)'!$O:$O,'SP List (I-REAP)'!$D:$D,AllFundMode!$C14,'SP List (I-REAP)'!$P:$P,AllFundMode!$J$3,'SP List (I-REAP)'!$J:$J,AllFundMode!$N$6))))/1000000</f>
        <v>0</v>
      </c>
      <c r="P14" s="149" t="str">
        <f>IF($J$3="Entire Portfolio",SUMIFS('SP List (I-REAP)'!$AA:$AA,'SP List (I-REAP)'!$D:$D,AllFundMode!$C14,'SP List (I-REAP)'!$J:$J,$N$6),IF($J$3="Approved Subprojects",SUMIFS('SP List (I-REAP)'!$AA:$AA,'SP List (I-REAP)'!$D:$D,AllFundMode!$C14,'SP List (I-REAP)'!$P:$P,AllFundMode!$J$3,'SP List (I-REAP)'!$J:$J,$N$6),IF($J$3="Pipelined Subprojects",SUMIFS('SP List (I-REAP)'!$AA:$AA,'SP List (I-REAP)'!$D:$D,AllFundMode!$C14,'SP List (I-REAP)'!$P:$P,AllFundMode!$J$3,'SP List (I-REAP)'!$J:$J,$N$6))))</f>
        <v>0</v>
      </c>
      <c r="Q14" s="149" t="str">
        <f>IF($J$3="Entire Portfolio",SUMIFS('SP List (I-REAP)'!$AD:$AD,'SP List (I-REAP)'!$D:$D,AllFundMode!$C14,'SP List (I-REAP)'!$J:$J,$N$6),IF($J$3="Approved Subprojects",SUMIFS('SP List (I-REAP)'!$AD:$AD,'SP List (I-REAP)'!$D:$D,AllFundMode!$C14,'SP List (I-REAP)'!$P:$P,AllFundMode!$J$3,'SP List (I-REAP)'!$J:$J,$N$6),IF($J$3="Pipelined Subprojects",SUMIFS('SP List (I-REAP)'!$AD:$AD,'SP List (I-REAP)'!$D:$D,AllFundMode!$C14,'SP List (I-REAP)'!$P:$P,AllFundMode!$J$3,'SP List (I-REAP)'!$J:$J,$N$6))))</f>
        <v>0</v>
      </c>
      <c r="R14" s="149" t="str">
        <f>IF($J$3="Entire Portfolio",COUNTIFS('SP List (I-REAP)'!$D:$D,AllFundMode!$C14,'SP List (I-REAP)'!$J:$J,$R$6),IF($J$3="Approved Subprojects",COUNTIFS('SP List (I-REAP)'!$D:$D,AllFundMode!$C14,'SP List (I-REAP)'!$P:$P,AllFundMode!$J$3,'SP List (I-REAP)'!$J:$J,$R$6),IF($J$3="Pipelined Subprojects",COUNTIFS('SP List (I-REAP)'!$D:$D,AllFundMode!$C14,'SP List (I-REAP)'!$P:$P,AllFundMode!$J$3,'SP List (I-REAP)'!$J:$J,$R$6))))</f>
        <v>0</v>
      </c>
      <c r="S14" s="148" t="str">
        <f>IF($J$3="Entire Portfolio",SUMIFS('SP List (I-REAP)'!$O:$O,'SP List (I-REAP)'!$D:$D,AllFundMode!$C14,'SP List (I-REAP)'!$J:$J,AllFundMode!$R$6),IF($J$3="Approved Subprojects",SUMIFS('SP List (I-REAP)'!$O:$O,'SP List (I-REAP)'!$D:$D,AllFundMode!$C14,'SP List (I-REAP)'!$P:$P,AllFundMode!$J$3,'SP List (I-REAP)'!$J:$J,AllFundMode!$R$6),IF($J$3="Pipelined Subprojects",SUMIFS('SP List (I-REAP)'!$O:$O,'SP List (I-REAP)'!$D:$D,AllFundMode!$C14,'SP List (I-REAP)'!$P:$P,AllFundMode!$J$3,'SP List (I-REAP)'!$J:$J,AllFundMode!$R$6))))/1000000</f>
        <v>0</v>
      </c>
      <c r="T14" s="149" t="str">
        <f>IF($J$3="Entire Portfolio",SUMIFS('SP List (I-REAP)'!$AA:$AA,'SP List (I-REAP)'!$D:$D,AllFundMode!$C14,'SP List (I-REAP)'!$J:$J,$R$6),IF($J$3="Approved Subprojects",SUMIFS('SP List (I-REAP)'!$AA:$AA,'SP List (I-REAP)'!$D:$D,AllFundMode!$C14,'SP List (I-REAP)'!$P:$P,AllFundMode!$J$3,'SP List (I-REAP)'!$J:$J,$R$6),IF($J$3="Pipelined Subprojects",SUMIFS('SP List (I-REAP)'!$AA:$AA,'SP List (I-REAP)'!$D:$D,AllFundMode!$C14,'SP List (I-REAP)'!$P:$P,AllFundMode!$J$3,'SP List (I-REAP)'!$J:$J,$R$6))))</f>
        <v>0</v>
      </c>
      <c r="U14" s="149" t="str">
        <f>IF($J$3="Entire Portfolio",SUMIFS('SP List (I-REAP)'!$AD:$AD,'SP List (I-REAP)'!$D:$D,AllFundMode!$C14,'SP List (I-REAP)'!$J:$J,$R$6),IF($J$3="Approved Subprojects",SUMIFS('SP List (I-REAP)'!$AD:$AD,'SP List (I-REAP)'!$D:$D,AllFundMode!$C14,'SP List (I-REAP)'!$P:$P,AllFundMode!$J$3,'SP List (I-REAP)'!$J:$J,$R$6),IF($J$3="Pipelined Subprojects",SUMIFS('SP List (I-REAP)'!$AD:$AD,'SP List (I-REAP)'!$D:$D,AllFundMode!$C14,'SP List (I-REAP)'!$P:$P,AllFundMode!$J$3,'SP List (I-REAP)'!$J:$J,$R$6))))</f>
        <v>0</v>
      </c>
    </row>
    <row r="15" spans="1:22">
      <c r="B15" s="302" t="s">
        <v>2033</v>
      </c>
      <c r="C15" s="303"/>
      <c r="D15" s="215" t="str">
        <f>SUM(D9:D14)</f>
        <v>0</v>
      </c>
      <c r="E15" s="211" t="str">
        <f>SUM(E9:E14)</f>
        <v>0</v>
      </c>
      <c r="F15" s="215" t="str">
        <f>SUM(F9:F14)</f>
        <v>0</v>
      </c>
      <c r="G15" s="215" t="str">
        <f>SUM(G9:G14)</f>
        <v>0</v>
      </c>
      <c r="H15" s="211" t="str">
        <f>IFERROR((+E15/F15)*1000," ")</f>
        <v>0</v>
      </c>
      <c r="I15" s="211" t="str">
        <f>IFERROR(E15*1000/G15," ")</f>
        <v>0</v>
      </c>
      <c r="J15" s="215" t="str">
        <f>SUM(J9:J14)</f>
        <v>0</v>
      </c>
      <c r="K15" s="211" t="str">
        <f>SUM(K9:K14)</f>
        <v>0</v>
      </c>
      <c r="L15" s="215" t="str">
        <f>SUM(L9:L14)</f>
        <v>0</v>
      </c>
      <c r="M15" s="215" t="str">
        <f>SUM(M9:M14)</f>
        <v>0</v>
      </c>
      <c r="N15" s="215" t="str">
        <f>SUM(N9:N14)</f>
        <v>0</v>
      </c>
      <c r="O15" s="211" t="str">
        <f>SUM(O9:O14)</f>
        <v>0</v>
      </c>
      <c r="P15" s="215" t="str">
        <f>SUM(P9:P14)</f>
        <v>0</v>
      </c>
      <c r="Q15" s="215" t="str">
        <f>SUM(Q9:Q14)</f>
        <v>0</v>
      </c>
      <c r="R15" s="215" t="str">
        <f>SUM(R9:R14)</f>
        <v>0</v>
      </c>
      <c r="S15" s="211" t="str">
        <f>SUM(S9:S14)</f>
        <v>0</v>
      </c>
      <c r="T15" s="215" t="str">
        <f>SUM(T9:T14)</f>
        <v>0</v>
      </c>
      <c r="U15" s="215" t="str">
        <f>SUM(U9:U14)</f>
        <v>0</v>
      </c>
    </row>
    <row r="16" spans="1:22">
      <c r="B16" s="193" t="s">
        <v>4</v>
      </c>
      <c r="C16" s="193" t="s">
        <v>57</v>
      </c>
      <c r="D16" s="149" t="str">
        <f>IF($J$3="Entire Portfolio",COUNTIF('SP List (I-REAP)'!$D:$D,AllFundMode!$C16),IF($J$3="Approved Subprojects",COUNTIFS('SP List (I-REAP)'!$D:$D,AllFundMode!$C16,'SP List (I-REAP)'!$P:$P,AllFundMode!$J$3),IF($J$3="Pipelined Subprojects",COUNTIFS('SP List (I-REAP)'!$D:$D,AllFundMode!$C16,'SP List (I-REAP)'!$P:$P,AllFundMode!$J$3))))</f>
        <v>0</v>
      </c>
      <c r="E16" s="148" t="str">
        <f>IF($J$3="Entire Portfolio",SUMIF('SP List (I-REAP)'!$D:$D,AllFundMode!$C16,'SP List (I-REAP)'!$O:$O),IF($J$3="Approved Subprojects",SUMIFS('SP List (I-REAP)'!$O:$O,'SP List (I-REAP)'!$D:$D,AllFundMode!$C16,'SP List (I-REAP)'!$P:$P,AllFundMode!$J$3),IF($J$3="Pipelined Subprojects",SUMIFS('SP List (I-REAP)'!$O:$O,'SP List (I-REAP)'!$D:$D,AllFundMode!$C16,'SP List (I-REAP)'!$P:$P,AllFundMode!$J$3))))/1000000</f>
        <v>0</v>
      </c>
      <c r="F16" s="149" t="str">
        <f>IF($J$3="Entire Portfolio",SUMIF('SP List (I-REAP)'!$D:$D,AllFundMode!$C16,'SP List (I-REAP)'!$AA:$AA),IF($J$3="Approved Subprojects",SUMIFS('SP List (I-REAP)'!$AA:$AA,'SP List (I-REAP)'!$D:$D,AllFundMode!$C16,'SP List (I-REAP)'!$P:$P,AllFundMode!$J$3),IF($J$3="Pipelined Subprojects",SUMIFS('SP List (I-REAP)'!$AA:$AA,'SP List (I-REAP)'!$D:$D,AllFundMode!$C16,'SP List (I-REAP)'!$P:$P,AllFundMode!$J$3))))</f>
        <v>0</v>
      </c>
      <c r="G16" s="149" t="str">
        <f>IF($J$3="Entire Portfolio",SUMIF('SP List (I-REAP)'!$D:$D,AllFundMode!$C16,'SP List (I-REAP)'!$AD:$AD),IF($J$3="Approved Subprojects",SUMIFS('SP List (I-REAP)'!$AD:$AD,'SP List (I-REAP)'!$D:$D,AllFundMode!$C16,'SP List (I-REAP)'!$P:$P,AllFundMode!$J$3),IF($J$3="Pipelined Subprojects",SUMIFS('SP List (I-REAP)'!$AD:$AD,'SP List (I-REAP)'!$D:$D,AllFundMode!$C16,'SP List (I-REAP)'!$P:$P,AllFundMode!$J$3))))</f>
        <v>0</v>
      </c>
      <c r="H16" s="159" t="str">
        <f>IFERROR((+E16/F16)*1000," ")</f>
        <v>0</v>
      </c>
      <c r="I16" s="159" t="str">
        <f>IFERROR(E16*1000/G16," ")</f>
        <v>0</v>
      </c>
      <c r="J16" s="149" t="str">
        <f>IF($J$3="Entire Portfolio",COUNTIFS('SP List (I-REAP)'!$D:$D,AllFundMode!$C16,'SP List (I-REAP)'!$J:$J,$J$6),IF($J$3="Approved Subprojects",COUNTIFS('SP List (I-REAP)'!$D:$D,AllFundMode!$C16,'SP List (I-REAP)'!$P:$P,AllFundMode!$J$3,'SP List (I-REAP)'!$J:$J,$J$6),IF($J$3="Pipelined Subprojects",COUNTIFS('SP List (I-REAP)'!$D:$D,AllFundMode!$C16,'SP List (I-REAP)'!$P:$P,AllFundMode!$J$3,'SP List (I-REAP)'!$J:$J,$J$6))))</f>
        <v>0</v>
      </c>
      <c r="K16" s="148" t="str">
        <f>IF($J$3="Entire Portfolio",SUMIFS('SP List (I-REAP)'!$O:$O,'SP List (I-REAP)'!$D:$D,AllFundMode!$C16,'SP List (I-REAP)'!$J:$J,AllFundMode!$J$6),IF($J$3="Approved Subprojects",SUMIFS('SP List (I-REAP)'!$O:$O,'SP List (I-REAP)'!$D:$D,AllFundMode!$C16,'SP List (I-REAP)'!$P:$P,AllFundMode!$J$3,'SP List (I-REAP)'!$J:$J,AllFundMode!$J$6),IF($J$3="Pipelined Subprojects",SUMIFS('SP List (I-REAP)'!$O:$O,'SP List (I-REAP)'!$D:$D,AllFundMode!$C16,'SP List (I-REAP)'!$P:$P,AllFundMode!$J$3,'SP List (I-REAP)'!$J:$J,AllFundMode!$J$6))))/1000000</f>
        <v>0</v>
      </c>
      <c r="L16" s="149" t="str">
        <f>IF($J$3="Entire Portfolio",SUMIFS('SP List (I-REAP)'!$AA:$AA,'SP List (I-REAP)'!$D:$D,AllFundMode!$C16,'SP List (I-REAP)'!$J:$J,$J$6),IF($J$3="Approved Subprojects",SUMIFS('SP List (I-REAP)'!$AA:$AA,'SP List (I-REAP)'!$D:$D,AllFundMode!$C16,'SP List (I-REAP)'!$P:$P,AllFundMode!$J$3,'SP List (I-REAP)'!$J:$J,$J$6),IF($J$3="Pipelined Subprojects",SUMIFS('SP List (I-REAP)'!$AA:$AA,'SP List (I-REAP)'!$D:$D,AllFundMode!$C16,'SP List (I-REAP)'!$P:$P,AllFundMode!$J$3,'SP List (I-REAP)'!$J:$J,$J$6))))</f>
        <v>0</v>
      </c>
      <c r="M16" s="149" t="str">
        <f>IF($J$3="Entire Portfolio",SUMIFS('SP List (I-REAP)'!$AD:$AD,'SP List (I-REAP)'!$D:$D,AllFundMode!$C16,'SP List (I-REAP)'!$J:$J,$J$6),IF($J$3="Approved Subprojects",SUMIFS('SP List (I-REAP)'!$AD:$AD,'SP List (I-REAP)'!$D:$D,AllFundMode!$C16,'SP List (I-REAP)'!$P:$P,AllFundMode!$J$3,'SP List (I-REAP)'!$J:$J,$J$6),IF($J$3="Pipelined Subprojects",SUMIFS('SP List (I-REAP)'!$AD:$AD,'SP List (I-REAP)'!$D:$D,AllFundMode!$C16,'SP List (I-REAP)'!$P:$P,AllFundMode!$J$3,'SP List (I-REAP)'!$J:$J,$J$6))))</f>
        <v>0</v>
      </c>
      <c r="N16" s="149" t="str">
        <f>IF($J$3="Entire Portfolio",COUNTIFS('SP List (I-REAP)'!$D:$D,AllFundMode!$C16,'SP List (I-REAP)'!$J:$J,$N$6),IF($J$3="Approved Subprojects",COUNTIFS('SP List (I-REAP)'!$D:$D,AllFundMode!$C16,'SP List (I-REAP)'!$P:$P,AllFundMode!$J$3,'SP List (I-REAP)'!$J:$J,$N$6),IF($J$3="Pipelined Subprojects",COUNTIFS('SP List (I-REAP)'!$D:$D,AllFundMode!$C16,'SP List (I-REAP)'!$P:$P,AllFundMode!$J$3,'SP List (I-REAP)'!$J:$J,$N$6))))</f>
        <v>0</v>
      </c>
      <c r="O16" s="148" t="str">
        <f>IF($J$3="Entire Portfolio",SUMIFS('SP List (I-REAP)'!$O:$O,'SP List (I-REAP)'!$D:$D,AllFundMode!$C16,'SP List (I-REAP)'!$J:$J,AllFundMode!$N$6),IF($J$3="Approved Subprojects",SUMIFS('SP List (I-REAP)'!$O:$O,'SP List (I-REAP)'!$D:$D,AllFundMode!$C16,'SP List (I-REAP)'!$P:$P,AllFundMode!$J$3,'SP List (I-REAP)'!$J:$J,AllFundMode!$N$6),IF($J$3="Pipelined Subprojects",SUMIFS('SP List (I-REAP)'!$O:$O,'SP List (I-REAP)'!$D:$D,AllFundMode!$C16,'SP List (I-REAP)'!$P:$P,AllFundMode!$J$3,'SP List (I-REAP)'!$J:$J,AllFundMode!$N$6))))/1000000</f>
        <v>0</v>
      </c>
      <c r="P16" s="149" t="str">
        <f>IF($J$3="Entire Portfolio",SUMIFS('SP List (I-REAP)'!$AA:$AA,'SP List (I-REAP)'!$D:$D,AllFundMode!$C16,'SP List (I-REAP)'!$J:$J,$N$6),IF($J$3="Approved Subprojects",SUMIFS('SP List (I-REAP)'!$AA:$AA,'SP List (I-REAP)'!$D:$D,AllFundMode!$C16,'SP List (I-REAP)'!$P:$P,AllFundMode!$J$3,'SP List (I-REAP)'!$J:$J,$N$6),IF($J$3="Pipelined Subprojects",SUMIFS('SP List (I-REAP)'!$AA:$AA,'SP List (I-REAP)'!$D:$D,AllFundMode!$C16,'SP List (I-REAP)'!$P:$P,AllFundMode!$J$3,'SP List (I-REAP)'!$J:$J,$N$6))))</f>
        <v>0</v>
      </c>
      <c r="Q16" s="149" t="str">
        <f>IF($J$3="Entire Portfolio",SUMIFS('SP List (I-REAP)'!$AD:$AD,'SP List (I-REAP)'!$D:$D,AllFundMode!$C16,'SP List (I-REAP)'!$J:$J,$N$6),IF($J$3="Approved Subprojects",SUMIFS('SP List (I-REAP)'!$AD:$AD,'SP List (I-REAP)'!$D:$D,AllFundMode!$C16,'SP List (I-REAP)'!$P:$P,AllFundMode!$J$3,'SP List (I-REAP)'!$J:$J,$N$6),IF($J$3="Pipelined Subprojects",SUMIFS('SP List (I-REAP)'!$AD:$AD,'SP List (I-REAP)'!$D:$D,AllFundMode!$C16,'SP List (I-REAP)'!$P:$P,AllFundMode!$J$3,'SP List (I-REAP)'!$J:$J,$N$6))))</f>
        <v>0</v>
      </c>
      <c r="R16" s="149" t="str">
        <f>IF($J$3="Entire Portfolio",COUNTIFS('SP List (I-REAP)'!$D:$D,AllFundMode!$C16,'SP List (I-REAP)'!$J:$J,$R$6),IF($J$3="Approved Subprojects",COUNTIFS('SP List (I-REAP)'!$D:$D,AllFundMode!$C16,'SP List (I-REAP)'!$P:$P,AllFundMode!$J$3,'SP List (I-REAP)'!$J:$J,$R$6),IF($J$3="Pipelined Subprojects",COUNTIFS('SP List (I-REAP)'!$D:$D,AllFundMode!$C16,'SP List (I-REAP)'!$P:$P,AllFundMode!$J$3,'SP List (I-REAP)'!$J:$J,$R$6))))</f>
        <v>0</v>
      </c>
      <c r="S16" s="148" t="str">
        <f>IF($J$3="Entire Portfolio",SUMIFS('SP List (I-REAP)'!$O:$O,'SP List (I-REAP)'!$D:$D,AllFundMode!$C16,'SP List (I-REAP)'!$J:$J,AllFundMode!$R$6),IF($J$3="Approved Subprojects",SUMIFS('SP List (I-REAP)'!$O:$O,'SP List (I-REAP)'!$D:$D,AllFundMode!$C16,'SP List (I-REAP)'!$P:$P,AllFundMode!$J$3,'SP List (I-REAP)'!$J:$J,AllFundMode!$R$6),IF($J$3="Pipelined Subprojects",SUMIFS('SP List (I-REAP)'!$O:$O,'SP List (I-REAP)'!$D:$D,AllFundMode!$C16,'SP List (I-REAP)'!$P:$P,AllFundMode!$J$3,'SP List (I-REAP)'!$J:$J,AllFundMode!$R$6))))/1000000</f>
        <v>0</v>
      </c>
      <c r="T16" s="149" t="str">
        <f>IF($J$3="Entire Portfolio",SUMIFS('SP List (I-REAP)'!$AA:$AA,'SP List (I-REAP)'!$D:$D,AllFundMode!$C16,'SP List (I-REAP)'!$J:$J,$R$6),IF($J$3="Approved Subprojects",SUMIFS('SP List (I-REAP)'!$AA:$AA,'SP List (I-REAP)'!$D:$D,AllFundMode!$C16,'SP List (I-REAP)'!$P:$P,AllFundMode!$J$3,'SP List (I-REAP)'!$J:$J,$R$6),IF($J$3="Pipelined Subprojects",SUMIFS('SP List (I-REAP)'!$AA:$AA,'SP List (I-REAP)'!$D:$D,AllFundMode!$C16,'SP List (I-REAP)'!$P:$P,AllFundMode!$J$3,'SP List (I-REAP)'!$J:$J,$R$6))))</f>
        <v>0</v>
      </c>
      <c r="U16" s="149" t="str">
        <f>IF($J$3="Entire Portfolio",SUMIFS('SP List (I-REAP)'!$AD:$AD,'SP List (I-REAP)'!$D:$D,AllFundMode!$C16,'SP List (I-REAP)'!$J:$J,$R$6),IF($J$3="Approved Subprojects",SUMIFS('SP List (I-REAP)'!$AD:$AD,'SP List (I-REAP)'!$D:$D,AllFundMode!$C16,'SP List (I-REAP)'!$P:$P,AllFundMode!$J$3,'SP List (I-REAP)'!$J:$J,$R$6),IF($J$3="Pipelined Subprojects",SUMIFS('SP List (I-REAP)'!$AD:$AD,'SP List (I-REAP)'!$D:$D,AllFundMode!$C16,'SP List (I-REAP)'!$P:$P,AllFundMode!$J$3,'SP List (I-REAP)'!$J:$J,$R$6))))</f>
        <v>0</v>
      </c>
    </row>
    <row r="17" spans="1:22">
      <c r="B17" s="193" t="s">
        <v>4</v>
      </c>
      <c r="C17" s="193" t="s">
        <v>58</v>
      </c>
      <c r="D17" s="149" t="str">
        <f>IF($J$3="Entire Portfolio",COUNTIF('SP List (I-REAP)'!$D:$D,AllFundMode!$C17),IF($J$3="Approved Subprojects",COUNTIFS('SP List (I-REAP)'!$D:$D,AllFundMode!$C17,'SP List (I-REAP)'!$P:$P,AllFundMode!$J$3),IF($J$3="Pipelined Subprojects",COUNTIFS('SP List (I-REAP)'!$D:$D,AllFundMode!$C17,'SP List (I-REAP)'!$P:$P,AllFundMode!$J$3))))</f>
        <v>0</v>
      </c>
      <c r="E17" s="148" t="str">
        <f>IF($J$3="Entire Portfolio",SUMIF('SP List (I-REAP)'!$D:$D,AllFundMode!$C17,'SP List (I-REAP)'!$O:$O),IF($J$3="Approved Subprojects",SUMIFS('SP List (I-REAP)'!$O:$O,'SP List (I-REAP)'!$D:$D,AllFundMode!$C17,'SP List (I-REAP)'!$P:$P,AllFundMode!$J$3),IF($J$3="Pipelined Subprojects",SUMIFS('SP List (I-REAP)'!$O:$O,'SP List (I-REAP)'!$D:$D,AllFundMode!$C17,'SP List (I-REAP)'!$P:$P,AllFundMode!$J$3))))/1000000</f>
        <v>0</v>
      </c>
      <c r="F17" s="149" t="str">
        <f>IF($J$3="Entire Portfolio",SUMIF('SP List (I-REAP)'!$D:$D,AllFundMode!$C17,'SP List (I-REAP)'!$AA:$AA),IF($J$3="Approved Subprojects",SUMIFS('SP List (I-REAP)'!$AA:$AA,'SP List (I-REAP)'!$D:$D,AllFundMode!$C17,'SP List (I-REAP)'!$P:$P,AllFundMode!$J$3),IF($J$3="Pipelined Subprojects",SUMIFS('SP List (I-REAP)'!$AA:$AA,'SP List (I-REAP)'!$D:$D,AllFundMode!$C17,'SP List (I-REAP)'!$P:$P,AllFundMode!$J$3))))</f>
        <v>0</v>
      </c>
      <c r="G17" s="149" t="str">
        <f>IF($J$3="Entire Portfolio",SUMIF('SP List (I-REAP)'!$D:$D,AllFundMode!$C17,'SP List (I-REAP)'!$AD:$AD),IF($J$3="Approved Subprojects",SUMIFS('SP List (I-REAP)'!$AD:$AD,'SP List (I-REAP)'!$D:$D,AllFundMode!$C17,'SP List (I-REAP)'!$P:$P,AllFundMode!$J$3),IF($J$3="Pipelined Subprojects",SUMIFS('SP List (I-REAP)'!$AD:$AD,'SP List (I-REAP)'!$D:$D,AllFundMode!$C17,'SP List (I-REAP)'!$P:$P,AllFundMode!$J$3))))</f>
        <v>0</v>
      </c>
      <c r="H17" s="159" t="str">
        <f>IFERROR((+E17/F17)*1000," ")</f>
        <v>0</v>
      </c>
      <c r="I17" s="159" t="str">
        <f>IFERROR(E17*1000/G17," ")</f>
        <v>0</v>
      </c>
      <c r="J17" s="149" t="str">
        <f>IF($J$3="Entire Portfolio",COUNTIFS('SP List (I-REAP)'!$D:$D,AllFundMode!$C17,'SP List (I-REAP)'!$J:$J,$J$6),IF($J$3="Approved Subprojects",COUNTIFS('SP List (I-REAP)'!$D:$D,AllFundMode!$C17,'SP List (I-REAP)'!$P:$P,AllFundMode!$J$3,'SP List (I-REAP)'!$J:$J,$J$6),IF($J$3="Pipelined Subprojects",COUNTIFS('SP List (I-REAP)'!$D:$D,AllFundMode!$C17,'SP List (I-REAP)'!$P:$P,AllFundMode!$J$3,'SP List (I-REAP)'!$J:$J,$J$6))))</f>
        <v>0</v>
      </c>
      <c r="K17" s="148" t="str">
        <f>IF($J$3="Entire Portfolio",SUMIFS('SP List (I-REAP)'!$O:$O,'SP List (I-REAP)'!$D:$D,AllFundMode!$C17,'SP List (I-REAP)'!$J:$J,AllFundMode!$J$6),IF($J$3="Approved Subprojects",SUMIFS('SP List (I-REAP)'!$O:$O,'SP List (I-REAP)'!$D:$D,AllFundMode!$C17,'SP List (I-REAP)'!$P:$P,AllFundMode!$J$3,'SP List (I-REAP)'!$J:$J,AllFundMode!$J$6),IF($J$3="Pipelined Subprojects",SUMIFS('SP List (I-REAP)'!$O:$O,'SP List (I-REAP)'!$D:$D,AllFundMode!$C17,'SP List (I-REAP)'!$P:$P,AllFundMode!$J$3,'SP List (I-REAP)'!$J:$J,AllFundMode!$J$6))))/1000000</f>
        <v>0</v>
      </c>
      <c r="L17" s="149" t="str">
        <f>IF($J$3="Entire Portfolio",SUMIFS('SP List (I-REAP)'!$AA:$AA,'SP List (I-REAP)'!$D:$D,AllFundMode!$C17,'SP List (I-REAP)'!$J:$J,$J$6),IF($J$3="Approved Subprojects",SUMIFS('SP List (I-REAP)'!$AA:$AA,'SP List (I-REAP)'!$D:$D,AllFundMode!$C17,'SP List (I-REAP)'!$P:$P,AllFundMode!$J$3,'SP List (I-REAP)'!$J:$J,$J$6),IF($J$3="Pipelined Subprojects",SUMIFS('SP List (I-REAP)'!$AA:$AA,'SP List (I-REAP)'!$D:$D,AllFundMode!$C17,'SP List (I-REAP)'!$P:$P,AllFundMode!$J$3,'SP List (I-REAP)'!$J:$J,$J$6))))</f>
        <v>0</v>
      </c>
      <c r="M17" s="149" t="str">
        <f>IF($J$3="Entire Portfolio",SUMIFS('SP List (I-REAP)'!$AD:$AD,'SP List (I-REAP)'!$D:$D,AllFundMode!$C17,'SP List (I-REAP)'!$J:$J,$J$6),IF($J$3="Approved Subprojects",SUMIFS('SP List (I-REAP)'!$AD:$AD,'SP List (I-REAP)'!$D:$D,AllFundMode!$C17,'SP List (I-REAP)'!$P:$P,AllFundMode!$J$3,'SP List (I-REAP)'!$J:$J,$J$6),IF($J$3="Pipelined Subprojects",SUMIFS('SP List (I-REAP)'!$AD:$AD,'SP List (I-REAP)'!$D:$D,AllFundMode!$C17,'SP List (I-REAP)'!$P:$P,AllFundMode!$J$3,'SP List (I-REAP)'!$J:$J,$J$6))))</f>
        <v>0</v>
      </c>
      <c r="N17" s="149" t="str">
        <f>IF($J$3="Entire Portfolio",COUNTIFS('SP List (I-REAP)'!$D:$D,AllFundMode!$C17,'SP List (I-REAP)'!$J:$J,$N$6),IF($J$3="Approved Subprojects",COUNTIFS('SP List (I-REAP)'!$D:$D,AllFundMode!$C17,'SP List (I-REAP)'!$P:$P,AllFundMode!$J$3,'SP List (I-REAP)'!$J:$J,$N$6),IF($J$3="Pipelined Subprojects",COUNTIFS('SP List (I-REAP)'!$D:$D,AllFundMode!$C17,'SP List (I-REAP)'!$P:$P,AllFundMode!$J$3,'SP List (I-REAP)'!$J:$J,$N$6))))</f>
        <v>0</v>
      </c>
      <c r="O17" s="148" t="str">
        <f>IF($J$3="Entire Portfolio",SUMIFS('SP List (I-REAP)'!$O:$O,'SP List (I-REAP)'!$D:$D,AllFundMode!$C17,'SP List (I-REAP)'!$J:$J,AllFundMode!$N$6),IF($J$3="Approved Subprojects",SUMIFS('SP List (I-REAP)'!$O:$O,'SP List (I-REAP)'!$D:$D,AllFundMode!$C17,'SP List (I-REAP)'!$P:$P,AllFundMode!$J$3,'SP List (I-REAP)'!$J:$J,AllFundMode!$N$6),IF($J$3="Pipelined Subprojects",SUMIFS('SP List (I-REAP)'!$O:$O,'SP List (I-REAP)'!$D:$D,AllFundMode!$C17,'SP List (I-REAP)'!$P:$P,AllFundMode!$J$3,'SP List (I-REAP)'!$J:$J,AllFundMode!$N$6))))/1000000</f>
        <v>0</v>
      </c>
      <c r="P17" s="149" t="str">
        <f>IF($J$3="Entire Portfolio",SUMIFS('SP List (I-REAP)'!$AA:$AA,'SP List (I-REAP)'!$D:$D,AllFundMode!$C17,'SP List (I-REAP)'!$J:$J,$N$6),IF($J$3="Approved Subprojects",SUMIFS('SP List (I-REAP)'!$AA:$AA,'SP List (I-REAP)'!$D:$D,AllFundMode!$C17,'SP List (I-REAP)'!$P:$P,AllFundMode!$J$3,'SP List (I-REAP)'!$J:$J,$N$6),IF($J$3="Pipelined Subprojects",SUMIFS('SP List (I-REAP)'!$AA:$AA,'SP List (I-REAP)'!$D:$D,AllFundMode!$C17,'SP List (I-REAP)'!$P:$P,AllFundMode!$J$3,'SP List (I-REAP)'!$J:$J,$N$6))))</f>
        <v>0</v>
      </c>
      <c r="Q17" s="149" t="str">
        <f>IF($J$3="Entire Portfolio",SUMIFS('SP List (I-REAP)'!$AD:$AD,'SP List (I-REAP)'!$D:$D,AllFundMode!$C17,'SP List (I-REAP)'!$J:$J,$N$6),IF($J$3="Approved Subprojects",SUMIFS('SP List (I-REAP)'!$AD:$AD,'SP List (I-REAP)'!$D:$D,AllFundMode!$C17,'SP List (I-REAP)'!$P:$P,AllFundMode!$J$3,'SP List (I-REAP)'!$J:$J,$N$6),IF($J$3="Pipelined Subprojects",SUMIFS('SP List (I-REAP)'!$AD:$AD,'SP List (I-REAP)'!$D:$D,AllFundMode!$C17,'SP List (I-REAP)'!$P:$P,AllFundMode!$J$3,'SP List (I-REAP)'!$J:$J,$N$6))))</f>
        <v>0</v>
      </c>
      <c r="R17" s="149" t="str">
        <f>IF($J$3="Entire Portfolio",COUNTIFS('SP List (I-REAP)'!$D:$D,AllFundMode!$C17,'SP List (I-REAP)'!$J:$J,$R$6),IF($J$3="Approved Subprojects",COUNTIFS('SP List (I-REAP)'!$D:$D,AllFundMode!$C17,'SP List (I-REAP)'!$P:$P,AllFundMode!$J$3,'SP List (I-REAP)'!$J:$J,$R$6),IF($J$3="Pipelined Subprojects",COUNTIFS('SP List (I-REAP)'!$D:$D,AllFundMode!$C17,'SP List (I-REAP)'!$P:$P,AllFundMode!$J$3,'SP List (I-REAP)'!$J:$J,$R$6))))</f>
        <v>0</v>
      </c>
      <c r="S17" s="148" t="str">
        <f>IF($J$3="Entire Portfolio",SUMIFS('SP List (I-REAP)'!$O:$O,'SP List (I-REAP)'!$D:$D,AllFundMode!$C17,'SP List (I-REAP)'!$J:$J,AllFundMode!$R$6),IF($J$3="Approved Subprojects",SUMIFS('SP List (I-REAP)'!$O:$O,'SP List (I-REAP)'!$D:$D,AllFundMode!$C17,'SP List (I-REAP)'!$P:$P,AllFundMode!$J$3,'SP List (I-REAP)'!$J:$J,AllFundMode!$R$6),IF($J$3="Pipelined Subprojects",SUMIFS('SP List (I-REAP)'!$O:$O,'SP List (I-REAP)'!$D:$D,AllFundMode!$C17,'SP List (I-REAP)'!$P:$P,AllFundMode!$J$3,'SP List (I-REAP)'!$J:$J,AllFundMode!$R$6))))/1000000</f>
        <v>0</v>
      </c>
      <c r="T17" s="149" t="str">
        <f>IF($J$3="Entire Portfolio",SUMIFS('SP List (I-REAP)'!$AA:$AA,'SP List (I-REAP)'!$D:$D,AllFundMode!$C17,'SP List (I-REAP)'!$J:$J,$R$6),IF($J$3="Approved Subprojects",SUMIFS('SP List (I-REAP)'!$AA:$AA,'SP List (I-REAP)'!$D:$D,AllFundMode!$C17,'SP List (I-REAP)'!$P:$P,AllFundMode!$J$3,'SP List (I-REAP)'!$J:$J,$R$6),IF($J$3="Pipelined Subprojects",SUMIFS('SP List (I-REAP)'!$AA:$AA,'SP List (I-REAP)'!$D:$D,AllFundMode!$C17,'SP List (I-REAP)'!$P:$P,AllFundMode!$J$3,'SP List (I-REAP)'!$J:$J,$R$6))))</f>
        <v>0</v>
      </c>
      <c r="U17" s="149" t="str">
        <f>IF($J$3="Entire Portfolio",SUMIFS('SP List (I-REAP)'!$AD:$AD,'SP List (I-REAP)'!$D:$D,AllFundMode!$C17,'SP List (I-REAP)'!$J:$J,$R$6),IF($J$3="Approved Subprojects",SUMIFS('SP List (I-REAP)'!$AD:$AD,'SP List (I-REAP)'!$D:$D,AllFundMode!$C17,'SP List (I-REAP)'!$P:$P,AllFundMode!$J$3,'SP List (I-REAP)'!$J:$J,$R$6),IF($J$3="Pipelined Subprojects",SUMIFS('SP List (I-REAP)'!$AD:$AD,'SP List (I-REAP)'!$D:$D,AllFundMode!$C17,'SP List (I-REAP)'!$P:$P,AllFundMode!$J$3,'SP List (I-REAP)'!$J:$J,$R$6))))</f>
        <v>0</v>
      </c>
    </row>
    <row r="18" spans="1:22">
      <c r="B18" s="193" t="s">
        <v>4</v>
      </c>
      <c r="C18" s="193" t="s">
        <v>62</v>
      </c>
      <c r="D18" s="149" t="str">
        <f>IF($J$3="Entire Portfolio",COUNTIF('SP List (I-REAP)'!$D:$D,AllFundMode!$C18),IF($J$3="Approved Subprojects",COUNTIFS('SP List (I-REAP)'!$D:$D,AllFundMode!$C18,'SP List (I-REAP)'!$P:$P,AllFundMode!$J$3),IF($J$3="Pipelined Subprojects",COUNTIFS('SP List (I-REAP)'!$D:$D,AllFundMode!$C18,'SP List (I-REAP)'!$P:$P,AllFundMode!$J$3))))</f>
        <v>0</v>
      </c>
      <c r="E18" s="148" t="str">
        <f>IF($J$3="Entire Portfolio",SUMIF('SP List (I-REAP)'!$D:$D,AllFundMode!$C18,'SP List (I-REAP)'!$O:$O),IF($J$3="Approved Subprojects",SUMIFS('SP List (I-REAP)'!$O:$O,'SP List (I-REAP)'!$D:$D,AllFundMode!$C18,'SP List (I-REAP)'!$P:$P,AllFundMode!$J$3),IF($J$3="Pipelined Subprojects",SUMIFS('SP List (I-REAP)'!$O:$O,'SP List (I-REAP)'!$D:$D,AllFundMode!$C18,'SP List (I-REAP)'!$P:$P,AllFundMode!$J$3))))/1000000</f>
        <v>0</v>
      </c>
      <c r="F18" s="149" t="str">
        <f>IF($J$3="Entire Portfolio",SUMIF('SP List (I-REAP)'!$D:$D,AllFundMode!$C18,'SP List (I-REAP)'!$AA:$AA),IF($J$3="Approved Subprojects",SUMIFS('SP List (I-REAP)'!$AA:$AA,'SP List (I-REAP)'!$D:$D,AllFundMode!$C18,'SP List (I-REAP)'!$P:$P,AllFundMode!$J$3),IF($J$3="Pipelined Subprojects",SUMIFS('SP List (I-REAP)'!$AA:$AA,'SP List (I-REAP)'!$D:$D,AllFundMode!$C18,'SP List (I-REAP)'!$P:$P,AllFundMode!$J$3))))</f>
        <v>0</v>
      </c>
      <c r="G18" s="149" t="str">
        <f>IF($J$3="Entire Portfolio",SUMIF('SP List (I-REAP)'!$D:$D,AllFundMode!$C18,'SP List (I-REAP)'!$AD:$AD),IF($J$3="Approved Subprojects",SUMIFS('SP List (I-REAP)'!$AD:$AD,'SP List (I-REAP)'!$D:$D,AllFundMode!$C18,'SP List (I-REAP)'!$P:$P,AllFundMode!$J$3),IF($J$3="Pipelined Subprojects",SUMIFS('SP List (I-REAP)'!$AD:$AD,'SP List (I-REAP)'!$D:$D,AllFundMode!$C18,'SP List (I-REAP)'!$P:$P,AllFundMode!$J$3))))</f>
        <v>0</v>
      </c>
      <c r="H18" s="159" t="str">
        <f>IFERROR((+E18/F18)*1000," ")</f>
        <v>0</v>
      </c>
      <c r="I18" s="159" t="str">
        <f>IFERROR(E18*1000/G18," ")</f>
        <v>0</v>
      </c>
      <c r="J18" s="149" t="str">
        <f>IF($J$3="Entire Portfolio",COUNTIFS('SP List (I-REAP)'!$D:$D,AllFundMode!$C18,'SP List (I-REAP)'!$J:$J,$J$6),IF($J$3="Approved Subprojects",COUNTIFS('SP List (I-REAP)'!$D:$D,AllFundMode!$C18,'SP List (I-REAP)'!$P:$P,AllFundMode!$J$3,'SP List (I-REAP)'!$J:$J,$J$6),IF($J$3="Pipelined Subprojects",COUNTIFS('SP List (I-REAP)'!$D:$D,AllFundMode!$C18,'SP List (I-REAP)'!$P:$P,AllFundMode!$J$3,'SP List (I-REAP)'!$J:$J,$J$6))))</f>
        <v>0</v>
      </c>
      <c r="K18" s="148" t="str">
        <f>IF($J$3="Entire Portfolio",SUMIFS('SP List (I-REAP)'!$O:$O,'SP List (I-REAP)'!$D:$D,AllFundMode!$C18,'SP List (I-REAP)'!$J:$J,AllFundMode!$J$6),IF($J$3="Approved Subprojects",SUMIFS('SP List (I-REAP)'!$O:$O,'SP List (I-REAP)'!$D:$D,AllFundMode!$C18,'SP List (I-REAP)'!$P:$P,AllFundMode!$J$3,'SP List (I-REAP)'!$J:$J,AllFundMode!$J$6),IF($J$3="Pipelined Subprojects",SUMIFS('SP List (I-REAP)'!$O:$O,'SP List (I-REAP)'!$D:$D,AllFundMode!$C18,'SP List (I-REAP)'!$P:$P,AllFundMode!$J$3,'SP List (I-REAP)'!$J:$J,AllFundMode!$J$6))))/1000000</f>
        <v>0</v>
      </c>
      <c r="L18" s="149" t="str">
        <f>IF($J$3="Entire Portfolio",SUMIFS('SP List (I-REAP)'!$AA:$AA,'SP List (I-REAP)'!$D:$D,AllFundMode!$C18,'SP List (I-REAP)'!$J:$J,$J$6),IF($J$3="Approved Subprojects",SUMIFS('SP List (I-REAP)'!$AA:$AA,'SP List (I-REAP)'!$D:$D,AllFundMode!$C18,'SP List (I-REAP)'!$P:$P,AllFundMode!$J$3,'SP List (I-REAP)'!$J:$J,$J$6),IF($J$3="Pipelined Subprojects",SUMIFS('SP List (I-REAP)'!$AA:$AA,'SP List (I-REAP)'!$D:$D,AllFundMode!$C18,'SP List (I-REAP)'!$P:$P,AllFundMode!$J$3,'SP List (I-REAP)'!$J:$J,$J$6))))</f>
        <v>0</v>
      </c>
      <c r="M18" s="149" t="str">
        <f>IF($J$3="Entire Portfolio",SUMIFS('SP List (I-REAP)'!$AD:$AD,'SP List (I-REAP)'!$D:$D,AllFundMode!$C18,'SP List (I-REAP)'!$J:$J,$J$6),IF($J$3="Approved Subprojects",SUMIFS('SP List (I-REAP)'!$AD:$AD,'SP List (I-REAP)'!$D:$D,AllFundMode!$C18,'SP List (I-REAP)'!$P:$P,AllFundMode!$J$3,'SP List (I-REAP)'!$J:$J,$J$6),IF($J$3="Pipelined Subprojects",SUMIFS('SP List (I-REAP)'!$AD:$AD,'SP List (I-REAP)'!$D:$D,AllFundMode!$C18,'SP List (I-REAP)'!$P:$P,AllFundMode!$J$3,'SP List (I-REAP)'!$J:$J,$J$6))))</f>
        <v>0</v>
      </c>
      <c r="N18" s="149" t="str">
        <f>IF($J$3="Entire Portfolio",COUNTIFS('SP List (I-REAP)'!$D:$D,AllFundMode!$C18,'SP List (I-REAP)'!$J:$J,$N$6),IF($J$3="Approved Subprojects",COUNTIFS('SP List (I-REAP)'!$D:$D,AllFundMode!$C18,'SP List (I-REAP)'!$P:$P,AllFundMode!$J$3,'SP List (I-REAP)'!$J:$J,$N$6),IF($J$3="Pipelined Subprojects",COUNTIFS('SP List (I-REAP)'!$D:$D,AllFundMode!$C18,'SP List (I-REAP)'!$P:$P,AllFundMode!$J$3,'SP List (I-REAP)'!$J:$J,$N$6))))</f>
        <v>0</v>
      </c>
      <c r="O18" s="148" t="str">
        <f>IF($J$3="Entire Portfolio",SUMIFS('SP List (I-REAP)'!$O:$O,'SP List (I-REAP)'!$D:$D,AllFundMode!$C18,'SP List (I-REAP)'!$J:$J,AllFundMode!$N$6),IF($J$3="Approved Subprojects",SUMIFS('SP List (I-REAP)'!$O:$O,'SP List (I-REAP)'!$D:$D,AllFundMode!$C18,'SP List (I-REAP)'!$P:$P,AllFundMode!$J$3,'SP List (I-REAP)'!$J:$J,AllFundMode!$N$6),IF($J$3="Pipelined Subprojects",SUMIFS('SP List (I-REAP)'!$O:$O,'SP List (I-REAP)'!$D:$D,AllFundMode!$C18,'SP List (I-REAP)'!$P:$P,AllFundMode!$J$3,'SP List (I-REAP)'!$J:$J,AllFundMode!$N$6))))/1000000</f>
        <v>0</v>
      </c>
      <c r="P18" s="149" t="str">
        <f>IF($J$3="Entire Portfolio",SUMIFS('SP List (I-REAP)'!$AA:$AA,'SP List (I-REAP)'!$D:$D,AllFundMode!$C18,'SP List (I-REAP)'!$J:$J,$N$6),IF($J$3="Approved Subprojects",SUMIFS('SP List (I-REAP)'!$AA:$AA,'SP List (I-REAP)'!$D:$D,AllFundMode!$C18,'SP List (I-REAP)'!$P:$P,AllFundMode!$J$3,'SP List (I-REAP)'!$J:$J,$N$6),IF($J$3="Pipelined Subprojects",SUMIFS('SP List (I-REAP)'!$AA:$AA,'SP List (I-REAP)'!$D:$D,AllFundMode!$C18,'SP List (I-REAP)'!$P:$P,AllFundMode!$J$3,'SP List (I-REAP)'!$J:$J,$N$6))))</f>
        <v>0</v>
      </c>
      <c r="Q18" s="149" t="str">
        <f>IF($J$3="Entire Portfolio",SUMIFS('SP List (I-REAP)'!$AD:$AD,'SP List (I-REAP)'!$D:$D,AllFundMode!$C18,'SP List (I-REAP)'!$J:$J,$N$6),IF($J$3="Approved Subprojects",SUMIFS('SP List (I-REAP)'!$AD:$AD,'SP List (I-REAP)'!$D:$D,AllFundMode!$C18,'SP List (I-REAP)'!$P:$P,AllFundMode!$J$3,'SP List (I-REAP)'!$J:$J,$N$6),IF($J$3="Pipelined Subprojects",SUMIFS('SP List (I-REAP)'!$AD:$AD,'SP List (I-REAP)'!$D:$D,AllFundMode!$C18,'SP List (I-REAP)'!$P:$P,AllFundMode!$J$3,'SP List (I-REAP)'!$J:$J,$N$6))))</f>
        <v>0</v>
      </c>
      <c r="R18" s="149" t="str">
        <f>IF($J$3="Entire Portfolio",COUNTIFS('SP List (I-REAP)'!$D:$D,AllFundMode!$C18,'SP List (I-REAP)'!$J:$J,$R$6),IF($J$3="Approved Subprojects",COUNTIFS('SP List (I-REAP)'!$D:$D,AllFundMode!$C18,'SP List (I-REAP)'!$P:$P,AllFundMode!$J$3,'SP List (I-REAP)'!$J:$J,$R$6),IF($J$3="Pipelined Subprojects",COUNTIFS('SP List (I-REAP)'!$D:$D,AllFundMode!$C18,'SP List (I-REAP)'!$P:$P,AllFundMode!$J$3,'SP List (I-REAP)'!$J:$J,$R$6))))</f>
        <v>0</v>
      </c>
      <c r="S18" s="148" t="str">
        <f>IF($J$3="Entire Portfolio",SUMIFS('SP List (I-REAP)'!$O:$O,'SP List (I-REAP)'!$D:$D,AllFundMode!$C18,'SP List (I-REAP)'!$J:$J,AllFundMode!$R$6),IF($J$3="Approved Subprojects",SUMIFS('SP List (I-REAP)'!$O:$O,'SP List (I-REAP)'!$D:$D,AllFundMode!$C18,'SP List (I-REAP)'!$P:$P,AllFundMode!$J$3,'SP List (I-REAP)'!$J:$J,AllFundMode!$R$6),IF($J$3="Pipelined Subprojects",SUMIFS('SP List (I-REAP)'!$O:$O,'SP List (I-REAP)'!$D:$D,AllFundMode!$C18,'SP List (I-REAP)'!$P:$P,AllFundMode!$J$3,'SP List (I-REAP)'!$J:$J,AllFundMode!$R$6))))/1000000</f>
        <v>0</v>
      </c>
      <c r="T18" s="149" t="str">
        <f>IF($J$3="Entire Portfolio",SUMIFS('SP List (I-REAP)'!$AA:$AA,'SP List (I-REAP)'!$D:$D,AllFundMode!$C18,'SP List (I-REAP)'!$J:$J,$R$6),IF($J$3="Approved Subprojects",SUMIFS('SP List (I-REAP)'!$AA:$AA,'SP List (I-REAP)'!$D:$D,AllFundMode!$C18,'SP List (I-REAP)'!$P:$P,AllFundMode!$J$3,'SP List (I-REAP)'!$J:$J,$R$6),IF($J$3="Pipelined Subprojects",SUMIFS('SP List (I-REAP)'!$AA:$AA,'SP List (I-REAP)'!$D:$D,AllFundMode!$C18,'SP List (I-REAP)'!$P:$P,AllFundMode!$J$3,'SP List (I-REAP)'!$J:$J,$R$6))))</f>
        <v>0</v>
      </c>
      <c r="U18" s="149" t="str">
        <f>IF($J$3="Entire Portfolio",SUMIFS('SP List (I-REAP)'!$AD:$AD,'SP List (I-REAP)'!$D:$D,AllFundMode!$C18,'SP List (I-REAP)'!$J:$J,$R$6),IF($J$3="Approved Subprojects",SUMIFS('SP List (I-REAP)'!$AD:$AD,'SP List (I-REAP)'!$D:$D,AllFundMode!$C18,'SP List (I-REAP)'!$P:$P,AllFundMode!$J$3,'SP List (I-REAP)'!$J:$J,$R$6),IF($J$3="Pipelined Subprojects",SUMIFS('SP List (I-REAP)'!$AD:$AD,'SP List (I-REAP)'!$D:$D,AllFundMode!$C18,'SP List (I-REAP)'!$P:$P,AllFundMode!$J$3,'SP List (I-REAP)'!$J:$J,$R$6))))</f>
        <v>0</v>
      </c>
    </row>
    <row r="19" spans="1:22">
      <c r="B19" s="196" t="s">
        <v>4</v>
      </c>
      <c r="C19" s="196" t="s">
        <v>82</v>
      </c>
      <c r="D19" s="149" t="str">
        <f>IF($J$3="Entire Portfolio",COUNTIF('SP List (I-REAP)'!$D:$D,AllFundMode!$C19),IF($J$3="Approved Subprojects",COUNTIFS('SP List (I-REAP)'!$D:$D,AllFundMode!$C19,'SP List (I-REAP)'!$P:$P,AllFundMode!$J$3),IF($J$3="Pipelined Subprojects",COUNTIFS('SP List (I-REAP)'!$D:$D,AllFundMode!$C19,'SP List (I-REAP)'!$P:$P,AllFundMode!$J$3))))</f>
        <v>0</v>
      </c>
      <c r="E19" s="148" t="str">
        <f>IF($J$3="Entire Portfolio",SUMIF('SP List (I-REAP)'!$D:$D,AllFundMode!$C19,'SP List (I-REAP)'!$O:$O),IF($J$3="Approved Subprojects",SUMIFS('SP List (I-REAP)'!$O:$O,'SP List (I-REAP)'!$D:$D,AllFundMode!$C19,'SP List (I-REAP)'!$P:$P,AllFundMode!$J$3),IF($J$3="Pipelined Subprojects",SUMIFS('SP List (I-REAP)'!$O:$O,'SP List (I-REAP)'!$D:$D,AllFundMode!$C19,'SP List (I-REAP)'!$P:$P,AllFundMode!$J$3))))/1000000</f>
        <v>0</v>
      </c>
      <c r="F19" s="149" t="str">
        <f>IF($J$3="Entire Portfolio",SUMIF('SP List (I-REAP)'!$D:$D,AllFundMode!$C19,'SP List (I-REAP)'!$AA:$AA),IF($J$3="Approved Subprojects",SUMIFS('SP List (I-REAP)'!$AA:$AA,'SP List (I-REAP)'!$D:$D,AllFundMode!$C19,'SP List (I-REAP)'!$P:$P,AllFundMode!$J$3),IF($J$3="Pipelined Subprojects",SUMIFS('SP List (I-REAP)'!$AA:$AA,'SP List (I-REAP)'!$D:$D,AllFundMode!$C19,'SP List (I-REAP)'!$P:$P,AllFundMode!$J$3))))</f>
        <v>0</v>
      </c>
      <c r="G19" s="149" t="str">
        <f>IF($J$3="Entire Portfolio",SUMIF('SP List (I-REAP)'!$D:$D,AllFundMode!$C19,'SP List (I-REAP)'!$AD:$AD),IF($J$3="Approved Subprojects",SUMIFS('SP List (I-REAP)'!$AD:$AD,'SP List (I-REAP)'!$D:$D,AllFundMode!$C19,'SP List (I-REAP)'!$P:$P,AllFundMode!$J$3),IF($J$3="Pipelined Subprojects",SUMIFS('SP List (I-REAP)'!$AD:$AD,'SP List (I-REAP)'!$D:$D,AllFundMode!$C19,'SP List (I-REAP)'!$P:$P,AllFundMode!$J$3))))</f>
        <v>0</v>
      </c>
      <c r="H19" s="159" t="str">
        <f>IFERROR((+E19/F19)*1000," ")</f>
        <v>0</v>
      </c>
      <c r="I19" s="159" t="str">
        <f>IFERROR(E19*1000/G19," ")</f>
        <v>0</v>
      </c>
      <c r="J19" s="149" t="str">
        <f>IF($J$3="Entire Portfolio",COUNTIFS('SP List (I-REAP)'!$D:$D,AllFundMode!$C19,'SP List (I-REAP)'!$J:$J,$J$6),IF($J$3="Approved Subprojects",COUNTIFS('SP List (I-REAP)'!$D:$D,AllFundMode!$C19,'SP List (I-REAP)'!$P:$P,AllFundMode!$J$3,'SP List (I-REAP)'!$J:$J,$J$6),IF($J$3="Pipelined Subprojects",COUNTIFS('SP List (I-REAP)'!$D:$D,AllFundMode!$C19,'SP List (I-REAP)'!$P:$P,AllFundMode!$J$3,'SP List (I-REAP)'!$J:$J,$J$6))))</f>
        <v>0</v>
      </c>
      <c r="K19" s="148" t="str">
        <f>IF($J$3="Entire Portfolio",SUMIFS('SP List (I-REAP)'!$O:$O,'SP List (I-REAP)'!$D:$D,AllFundMode!$C19,'SP List (I-REAP)'!$J:$J,AllFundMode!$J$6),IF($J$3="Approved Subprojects",SUMIFS('SP List (I-REAP)'!$O:$O,'SP List (I-REAP)'!$D:$D,AllFundMode!$C19,'SP List (I-REAP)'!$P:$P,AllFundMode!$J$3,'SP List (I-REAP)'!$J:$J,AllFundMode!$J$6),IF($J$3="Pipelined Subprojects",SUMIFS('SP List (I-REAP)'!$O:$O,'SP List (I-REAP)'!$D:$D,AllFundMode!$C19,'SP List (I-REAP)'!$P:$P,AllFundMode!$J$3,'SP List (I-REAP)'!$J:$J,AllFundMode!$J$6))))/1000000</f>
        <v>0</v>
      </c>
      <c r="L19" s="149" t="str">
        <f>IF($J$3="Entire Portfolio",SUMIFS('SP List (I-REAP)'!$AA:$AA,'SP List (I-REAP)'!$D:$D,AllFundMode!$C19,'SP List (I-REAP)'!$J:$J,$J$6),IF($J$3="Approved Subprojects",SUMIFS('SP List (I-REAP)'!$AA:$AA,'SP List (I-REAP)'!$D:$D,AllFundMode!$C19,'SP List (I-REAP)'!$P:$P,AllFundMode!$J$3,'SP List (I-REAP)'!$J:$J,$J$6),IF($J$3="Pipelined Subprojects",SUMIFS('SP List (I-REAP)'!$AA:$AA,'SP List (I-REAP)'!$D:$D,AllFundMode!$C19,'SP List (I-REAP)'!$P:$P,AllFundMode!$J$3,'SP List (I-REAP)'!$J:$J,$J$6))))</f>
        <v>0</v>
      </c>
      <c r="M19" s="149" t="str">
        <f>IF($J$3="Entire Portfolio",SUMIFS('SP List (I-REAP)'!$AD:$AD,'SP List (I-REAP)'!$D:$D,AllFundMode!$C19,'SP List (I-REAP)'!$J:$J,$J$6),IF($J$3="Approved Subprojects",SUMIFS('SP List (I-REAP)'!$AD:$AD,'SP List (I-REAP)'!$D:$D,AllFundMode!$C19,'SP List (I-REAP)'!$P:$P,AllFundMode!$J$3,'SP List (I-REAP)'!$J:$J,$J$6),IF($J$3="Pipelined Subprojects",SUMIFS('SP List (I-REAP)'!$AD:$AD,'SP List (I-REAP)'!$D:$D,AllFundMode!$C19,'SP List (I-REAP)'!$P:$P,AllFundMode!$J$3,'SP List (I-REAP)'!$J:$J,$J$6))))</f>
        <v>0</v>
      </c>
      <c r="N19" s="149" t="str">
        <f>IF($J$3="Entire Portfolio",COUNTIFS('SP List (I-REAP)'!$D:$D,AllFundMode!$C19,'SP List (I-REAP)'!$J:$J,$N$6),IF($J$3="Approved Subprojects",COUNTIFS('SP List (I-REAP)'!$D:$D,AllFundMode!$C19,'SP List (I-REAP)'!$P:$P,AllFundMode!$J$3,'SP List (I-REAP)'!$J:$J,$N$6),IF($J$3="Pipelined Subprojects",COUNTIFS('SP List (I-REAP)'!$D:$D,AllFundMode!$C19,'SP List (I-REAP)'!$P:$P,AllFundMode!$J$3,'SP List (I-REAP)'!$J:$J,$N$6))))</f>
        <v>0</v>
      </c>
      <c r="O19" s="148" t="str">
        <f>IF($J$3="Entire Portfolio",SUMIFS('SP List (I-REAP)'!$O:$O,'SP List (I-REAP)'!$D:$D,AllFundMode!$C19,'SP List (I-REAP)'!$J:$J,AllFundMode!$N$6),IF($J$3="Approved Subprojects",SUMIFS('SP List (I-REAP)'!$O:$O,'SP List (I-REAP)'!$D:$D,AllFundMode!$C19,'SP List (I-REAP)'!$P:$P,AllFundMode!$J$3,'SP List (I-REAP)'!$J:$J,AllFundMode!$N$6),IF($J$3="Pipelined Subprojects",SUMIFS('SP List (I-REAP)'!$O:$O,'SP List (I-REAP)'!$D:$D,AllFundMode!$C19,'SP List (I-REAP)'!$P:$P,AllFundMode!$J$3,'SP List (I-REAP)'!$J:$J,AllFundMode!$N$6))))/1000000</f>
        <v>0</v>
      </c>
      <c r="P19" s="149" t="str">
        <f>IF($J$3="Entire Portfolio",SUMIFS('SP List (I-REAP)'!$AA:$AA,'SP List (I-REAP)'!$D:$D,AllFundMode!$C19,'SP List (I-REAP)'!$J:$J,$N$6),IF($J$3="Approved Subprojects",SUMIFS('SP List (I-REAP)'!$AA:$AA,'SP List (I-REAP)'!$D:$D,AllFundMode!$C19,'SP List (I-REAP)'!$P:$P,AllFundMode!$J$3,'SP List (I-REAP)'!$J:$J,$N$6),IF($J$3="Pipelined Subprojects",SUMIFS('SP List (I-REAP)'!$AA:$AA,'SP List (I-REAP)'!$D:$D,AllFundMode!$C19,'SP List (I-REAP)'!$P:$P,AllFundMode!$J$3,'SP List (I-REAP)'!$J:$J,$N$6))))</f>
        <v>0</v>
      </c>
      <c r="Q19" s="149" t="str">
        <f>IF($J$3="Entire Portfolio",SUMIFS('SP List (I-REAP)'!$AD:$AD,'SP List (I-REAP)'!$D:$D,AllFundMode!$C19,'SP List (I-REAP)'!$J:$J,$N$6),IF($J$3="Approved Subprojects",SUMIFS('SP List (I-REAP)'!$AD:$AD,'SP List (I-REAP)'!$D:$D,AllFundMode!$C19,'SP List (I-REAP)'!$P:$P,AllFundMode!$J$3,'SP List (I-REAP)'!$J:$J,$N$6),IF($J$3="Pipelined Subprojects",SUMIFS('SP List (I-REAP)'!$AD:$AD,'SP List (I-REAP)'!$D:$D,AllFundMode!$C19,'SP List (I-REAP)'!$P:$P,AllFundMode!$J$3,'SP List (I-REAP)'!$J:$J,$N$6))))</f>
        <v>0</v>
      </c>
      <c r="R19" s="149" t="str">
        <f>IF($J$3="Entire Portfolio",COUNTIFS('SP List (I-REAP)'!$D:$D,AllFundMode!$C19,'SP List (I-REAP)'!$J:$J,$R$6),IF($J$3="Approved Subprojects",COUNTIFS('SP List (I-REAP)'!$D:$D,AllFundMode!$C19,'SP List (I-REAP)'!$P:$P,AllFundMode!$J$3,'SP List (I-REAP)'!$J:$J,$R$6),IF($J$3="Pipelined Subprojects",COUNTIFS('SP List (I-REAP)'!$D:$D,AllFundMode!$C19,'SP List (I-REAP)'!$P:$P,AllFundMode!$J$3,'SP List (I-REAP)'!$J:$J,$R$6))))</f>
        <v>0</v>
      </c>
      <c r="S19" s="148" t="str">
        <f>IF($J$3="Entire Portfolio",SUMIFS('SP List (I-REAP)'!$O:$O,'SP List (I-REAP)'!$D:$D,AllFundMode!$C19,'SP List (I-REAP)'!$J:$J,AllFundMode!$R$6),IF($J$3="Approved Subprojects",SUMIFS('SP List (I-REAP)'!$O:$O,'SP List (I-REAP)'!$D:$D,AllFundMode!$C19,'SP List (I-REAP)'!$P:$P,AllFundMode!$J$3,'SP List (I-REAP)'!$J:$J,AllFundMode!$R$6),IF($J$3="Pipelined Subprojects",SUMIFS('SP List (I-REAP)'!$O:$O,'SP List (I-REAP)'!$D:$D,AllFundMode!$C19,'SP List (I-REAP)'!$P:$P,AllFundMode!$J$3,'SP List (I-REAP)'!$J:$J,AllFundMode!$R$6))))/1000000</f>
        <v>0</v>
      </c>
      <c r="T19" s="149" t="str">
        <f>IF($J$3="Entire Portfolio",SUMIFS('SP List (I-REAP)'!$AA:$AA,'SP List (I-REAP)'!$D:$D,AllFundMode!$C19,'SP List (I-REAP)'!$J:$J,$R$6),IF($J$3="Approved Subprojects",SUMIFS('SP List (I-REAP)'!$AA:$AA,'SP List (I-REAP)'!$D:$D,AllFundMode!$C19,'SP List (I-REAP)'!$P:$P,AllFundMode!$J$3,'SP List (I-REAP)'!$J:$J,$R$6),IF($J$3="Pipelined Subprojects",SUMIFS('SP List (I-REAP)'!$AA:$AA,'SP List (I-REAP)'!$D:$D,AllFundMode!$C19,'SP List (I-REAP)'!$P:$P,AllFundMode!$J$3,'SP List (I-REAP)'!$J:$J,$R$6))))</f>
        <v>0</v>
      </c>
      <c r="U19" s="149" t="str">
        <f>IF($J$3="Entire Portfolio",SUMIFS('SP List (I-REAP)'!$AD:$AD,'SP List (I-REAP)'!$D:$D,AllFundMode!$C19,'SP List (I-REAP)'!$J:$J,$R$6),IF($J$3="Approved Subprojects",SUMIFS('SP List (I-REAP)'!$AD:$AD,'SP List (I-REAP)'!$D:$D,AllFundMode!$C19,'SP List (I-REAP)'!$P:$P,AllFundMode!$J$3,'SP List (I-REAP)'!$J:$J,$R$6),IF($J$3="Pipelined Subprojects",SUMIFS('SP List (I-REAP)'!$AD:$AD,'SP List (I-REAP)'!$D:$D,AllFundMode!$C19,'SP List (I-REAP)'!$P:$P,AllFundMode!$J$3,'SP List (I-REAP)'!$J:$J,$R$6))))</f>
        <v>0</v>
      </c>
    </row>
    <row r="20" spans="1:22">
      <c r="B20" s="302" t="s">
        <v>2033</v>
      </c>
      <c r="C20" s="303"/>
      <c r="D20" s="215" t="str">
        <f>SUM(D16:D19)</f>
        <v>0</v>
      </c>
      <c r="E20" s="211" t="str">
        <f>SUM(E16:E19)</f>
        <v>0</v>
      </c>
      <c r="F20" s="215" t="str">
        <f>SUM(F16:F19)</f>
        <v>0</v>
      </c>
      <c r="G20" s="215" t="str">
        <f>SUM(G16:G19)</f>
        <v>0</v>
      </c>
      <c r="H20" s="211" t="str">
        <f>IFERROR((+E20/F20)*1000," ")</f>
        <v>0</v>
      </c>
      <c r="I20" s="211" t="str">
        <f>IFERROR(E20*1000/G20," ")</f>
        <v>0</v>
      </c>
      <c r="J20" s="215" t="str">
        <f>SUM(J16:J19)</f>
        <v>0</v>
      </c>
      <c r="K20" s="211" t="str">
        <f>SUM(K16:K19)</f>
        <v>0</v>
      </c>
      <c r="L20" s="215" t="str">
        <f>SUM(L16:L19)</f>
        <v>0</v>
      </c>
      <c r="M20" s="215" t="str">
        <f>SUM(M16:M19)</f>
        <v>0</v>
      </c>
      <c r="N20" s="215" t="str">
        <f>SUM(N16:N19)</f>
        <v>0</v>
      </c>
      <c r="O20" s="211" t="str">
        <f>SUM(O16:O19)</f>
        <v>0</v>
      </c>
      <c r="P20" s="215" t="str">
        <f>SUM(P16:P19)</f>
        <v>0</v>
      </c>
      <c r="Q20" s="215" t="str">
        <f>SUM(Q16:Q19)</f>
        <v>0</v>
      </c>
      <c r="R20" s="215" t="str">
        <f>SUM(R16:R19)</f>
        <v>0</v>
      </c>
      <c r="S20" s="211" t="str">
        <f>SUM(S16:S19)</f>
        <v>0</v>
      </c>
      <c r="T20" s="215" t="str">
        <f>SUM(T16:T19)</f>
        <v>0</v>
      </c>
      <c r="U20" s="215" t="str">
        <f>SUM(U16:U19)</f>
        <v>0</v>
      </c>
    </row>
    <row r="21" spans="1:22">
      <c r="B21" s="196" t="s">
        <v>9</v>
      </c>
      <c r="C21" s="196" t="s">
        <v>41</v>
      </c>
      <c r="D21" s="149" t="str">
        <f>IF($J$3="Entire Portfolio",COUNTIF('SP List (I-REAP)'!$D:$D,AllFundMode!$C21),IF($J$3="Approved Subprojects",COUNTIFS('SP List (I-REAP)'!$D:$D,AllFundMode!$C21,'SP List (I-REAP)'!$P:$P,AllFundMode!$J$3),IF($J$3="Pipelined Subprojects",COUNTIFS('SP List (I-REAP)'!$D:$D,AllFundMode!$C21,'SP List (I-REAP)'!$P:$P,AllFundMode!$J$3))))</f>
        <v>0</v>
      </c>
      <c r="E21" s="148" t="str">
        <f>IF($J$3="Entire Portfolio",SUMIF('SP List (I-REAP)'!$D:$D,AllFundMode!$C21,'SP List (I-REAP)'!$O:$O),IF($J$3="Approved Subprojects",SUMIFS('SP List (I-REAP)'!$O:$O,'SP List (I-REAP)'!$D:$D,AllFundMode!$C21,'SP List (I-REAP)'!$P:$P,AllFundMode!$J$3),IF($J$3="Pipelined Subprojects",SUMIFS('SP List (I-REAP)'!$O:$O,'SP List (I-REAP)'!$D:$D,AllFundMode!$C21,'SP List (I-REAP)'!$P:$P,AllFundMode!$J$3))))/1000000</f>
        <v>0</v>
      </c>
      <c r="F21" s="149" t="str">
        <f>IF($J$3="Entire Portfolio",SUMIF('SP List (I-REAP)'!$D:$D,AllFundMode!$C21,'SP List (I-REAP)'!$AA:$AA),IF($J$3="Approved Subprojects",SUMIFS('SP List (I-REAP)'!$AA:$AA,'SP List (I-REAP)'!$D:$D,AllFundMode!$C21,'SP List (I-REAP)'!$P:$P,AllFundMode!$J$3),IF($J$3="Pipelined Subprojects",SUMIFS('SP List (I-REAP)'!$AA:$AA,'SP List (I-REAP)'!$D:$D,AllFundMode!$C21,'SP List (I-REAP)'!$P:$P,AllFundMode!$J$3))))</f>
        <v>0</v>
      </c>
      <c r="G21" s="149" t="str">
        <f>IF($J$3="Entire Portfolio",SUMIF('SP List (I-REAP)'!$D:$D,AllFundMode!$C21,'SP List (I-REAP)'!$AD:$AD),IF($J$3="Approved Subprojects",SUMIFS('SP List (I-REAP)'!$AD:$AD,'SP List (I-REAP)'!$D:$D,AllFundMode!$C21,'SP List (I-REAP)'!$P:$P,AllFundMode!$J$3),IF($J$3="Pipelined Subprojects",SUMIFS('SP List (I-REAP)'!$AD:$AD,'SP List (I-REAP)'!$D:$D,AllFundMode!$C21,'SP List (I-REAP)'!$P:$P,AllFundMode!$J$3))))</f>
        <v>0</v>
      </c>
      <c r="H21" s="159" t="str">
        <f>IFERROR((+E21/F21)*1000," ")</f>
        <v>0</v>
      </c>
      <c r="I21" s="159" t="str">
        <f>IFERROR(E21*1000/G21," ")</f>
        <v>0</v>
      </c>
      <c r="J21" s="149" t="str">
        <f>IF($J$3="Entire Portfolio",COUNTIFS('SP List (I-REAP)'!$D:$D,AllFundMode!$C21,'SP List (I-REAP)'!$J:$J,$J$6),IF($J$3="Approved Subprojects",COUNTIFS('SP List (I-REAP)'!$D:$D,AllFundMode!$C21,'SP List (I-REAP)'!$P:$P,AllFundMode!$J$3,'SP List (I-REAP)'!$J:$J,$J$6),IF($J$3="Pipelined Subprojects",COUNTIFS('SP List (I-REAP)'!$D:$D,AllFundMode!$C21,'SP List (I-REAP)'!$P:$P,AllFundMode!$J$3,'SP List (I-REAP)'!$J:$J,$J$6))))</f>
        <v>0</v>
      </c>
      <c r="K21" s="148" t="str">
        <f>IF($J$3="Entire Portfolio",SUMIFS('SP List (I-REAP)'!$O:$O,'SP List (I-REAP)'!$D:$D,AllFundMode!$C21,'SP List (I-REAP)'!$J:$J,AllFundMode!$J$6),IF($J$3="Approved Subprojects",SUMIFS('SP List (I-REAP)'!$O:$O,'SP List (I-REAP)'!$D:$D,AllFundMode!$C21,'SP List (I-REAP)'!$P:$P,AllFundMode!$J$3,'SP List (I-REAP)'!$J:$J,AllFundMode!$J$6),IF($J$3="Pipelined Subprojects",SUMIFS('SP List (I-REAP)'!$O:$O,'SP List (I-REAP)'!$D:$D,AllFundMode!$C21,'SP List (I-REAP)'!$P:$P,AllFundMode!$J$3,'SP List (I-REAP)'!$J:$J,AllFundMode!$J$6))))/1000000</f>
        <v>0</v>
      </c>
      <c r="L21" s="149" t="str">
        <f>IF($J$3="Entire Portfolio",SUMIFS('SP List (I-REAP)'!$AA:$AA,'SP List (I-REAP)'!$D:$D,AllFundMode!$C21,'SP List (I-REAP)'!$J:$J,$J$6),IF($J$3="Approved Subprojects",SUMIFS('SP List (I-REAP)'!$AA:$AA,'SP List (I-REAP)'!$D:$D,AllFundMode!$C21,'SP List (I-REAP)'!$P:$P,AllFundMode!$J$3,'SP List (I-REAP)'!$J:$J,$J$6),IF($J$3="Pipelined Subprojects",SUMIFS('SP List (I-REAP)'!$AA:$AA,'SP List (I-REAP)'!$D:$D,AllFundMode!$C21,'SP List (I-REAP)'!$P:$P,AllFundMode!$J$3,'SP List (I-REAP)'!$J:$J,$J$6))))</f>
        <v>0</v>
      </c>
      <c r="M21" s="149" t="str">
        <f>IF($J$3="Entire Portfolio",SUMIFS('SP List (I-REAP)'!$AD:$AD,'SP List (I-REAP)'!$D:$D,AllFundMode!$C21,'SP List (I-REAP)'!$J:$J,$J$6),IF($J$3="Approved Subprojects",SUMIFS('SP List (I-REAP)'!$AD:$AD,'SP List (I-REAP)'!$D:$D,AllFundMode!$C21,'SP List (I-REAP)'!$P:$P,AllFundMode!$J$3,'SP List (I-REAP)'!$J:$J,$J$6),IF($J$3="Pipelined Subprojects",SUMIFS('SP List (I-REAP)'!$AD:$AD,'SP List (I-REAP)'!$D:$D,AllFundMode!$C21,'SP List (I-REAP)'!$P:$P,AllFundMode!$J$3,'SP List (I-REAP)'!$J:$J,$J$6))))</f>
        <v>0</v>
      </c>
      <c r="N21" s="149" t="str">
        <f>IF($J$3="Entire Portfolio",COUNTIFS('SP List (I-REAP)'!$D:$D,AllFundMode!$C21,'SP List (I-REAP)'!$J:$J,$N$6),IF($J$3="Approved Subprojects",COUNTIFS('SP List (I-REAP)'!$D:$D,AllFundMode!$C21,'SP List (I-REAP)'!$P:$P,AllFundMode!$J$3,'SP List (I-REAP)'!$J:$J,$N$6),IF($J$3="Pipelined Subprojects",COUNTIFS('SP List (I-REAP)'!$D:$D,AllFundMode!$C21,'SP List (I-REAP)'!$P:$P,AllFundMode!$J$3,'SP List (I-REAP)'!$J:$J,$N$6))))</f>
        <v>0</v>
      </c>
      <c r="O21" s="148" t="str">
        <f>IF($J$3="Entire Portfolio",SUMIFS('SP List (I-REAP)'!$O:$O,'SP List (I-REAP)'!$D:$D,AllFundMode!$C21,'SP List (I-REAP)'!$J:$J,AllFundMode!$N$6),IF($J$3="Approved Subprojects",SUMIFS('SP List (I-REAP)'!$O:$O,'SP List (I-REAP)'!$D:$D,AllFundMode!$C21,'SP List (I-REAP)'!$P:$P,AllFundMode!$J$3,'SP List (I-REAP)'!$J:$J,AllFundMode!$N$6),IF($J$3="Pipelined Subprojects",SUMIFS('SP List (I-REAP)'!$O:$O,'SP List (I-REAP)'!$D:$D,AllFundMode!$C21,'SP List (I-REAP)'!$P:$P,AllFundMode!$J$3,'SP List (I-REAP)'!$J:$J,AllFundMode!$N$6))))/1000000</f>
        <v>0</v>
      </c>
      <c r="P21" s="149" t="str">
        <f>IF($J$3="Entire Portfolio",SUMIFS('SP List (I-REAP)'!$AA:$AA,'SP List (I-REAP)'!$D:$D,AllFundMode!$C21,'SP List (I-REAP)'!$J:$J,$N$6),IF($J$3="Approved Subprojects",SUMIFS('SP List (I-REAP)'!$AA:$AA,'SP List (I-REAP)'!$D:$D,AllFundMode!$C21,'SP List (I-REAP)'!$P:$P,AllFundMode!$J$3,'SP List (I-REAP)'!$J:$J,$N$6),IF($J$3="Pipelined Subprojects",SUMIFS('SP List (I-REAP)'!$AA:$AA,'SP List (I-REAP)'!$D:$D,AllFundMode!$C21,'SP List (I-REAP)'!$P:$P,AllFundMode!$J$3,'SP List (I-REAP)'!$J:$J,$N$6))))</f>
        <v>0</v>
      </c>
      <c r="Q21" s="149" t="str">
        <f>IF($J$3="Entire Portfolio",SUMIFS('SP List (I-REAP)'!$AD:$AD,'SP List (I-REAP)'!$D:$D,AllFundMode!$C21,'SP List (I-REAP)'!$J:$J,$N$6),IF($J$3="Approved Subprojects",SUMIFS('SP List (I-REAP)'!$AD:$AD,'SP List (I-REAP)'!$D:$D,AllFundMode!$C21,'SP List (I-REAP)'!$P:$P,AllFundMode!$J$3,'SP List (I-REAP)'!$J:$J,$N$6),IF($J$3="Pipelined Subprojects",SUMIFS('SP List (I-REAP)'!$AD:$AD,'SP List (I-REAP)'!$D:$D,AllFundMode!$C21,'SP List (I-REAP)'!$P:$P,AllFundMode!$J$3,'SP List (I-REAP)'!$J:$J,$N$6))))</f>
        <v>0</v>
      </c>
      <c r="R21" s="149" t="str">
        <f>IF($J$3="Entire Portfolio",COUNTIFS('SP List (I-REAP)'!$D:$D,AllFundMode!$C21,'SP List (I-REAP)'!$J:$J,$R$6),IF($J$3="Approved Subprojects",COUNTIFS('SP List (I-REAP)'!$D:$D,AllFundMode!$C21,'SP List (I-REAP)'!$P:$P,AllFundMode!$J$3,'SP List (I-REAP)'!$J:$J,$R$6),IF($J$3="Pipelined Subprojects",COUNTIFS('SP List (I-REAP)'!$D:$D,AllFundMode!$C21,'SP List (I-REAP)'!$P:$P,AllFundMode!$J$3,'SP List (I-REAP)'!$J:$J,$R$6))))</f>
        <v>0</v>
      </c>
      <c r="S21" s="148" t="str">
        <f>IF($J$3="Entire Portfolio",SUMIFS('SP List (I-REAP)'!$O:$O,'SP List (I-REAP)'!$D:$D,AllFundMode!$C21,'SP List (I-REAP)'!$J:$J,AllFundMode!$R$6),IF($J$3="Approved Subprojects",SUMIFS('SP List (I-REAP)'!$O:$O,'SP List (I-REAP)'!$D:$D,AllFundMode!$C21,'SP List (I-REAP)'!$P:$P,AllFundMode!$J$3,'SP List (I-REAP)'!$J:$J,AllFundMode!$R$6),IF($J$3="Pipelined Subprojects",SUMIFS('SP List (I-REAP)'!$O:$O,'SP List (I-REAP)'!$D:$D,AllFundMode!$C21,'SP List (I-REAP)'!$P:$P,AllFundMode!$J$3,'SP List (I-REAP)'!$J:$J,AllFundMode!$R$6))))/1000000</f>
        <v>0</v>
      </c>
      <c r="T21" s="149" t="str">
        <f>IF($J$3="Entire Portfolio",SUMIFS('SP List (I-REAP)'!$AA:$AA,'SP List (I-REAP)'!$D:$D,AllFundMode!$C21,'SP List (I-REAP)'!$J:$J,$R$6),IF($J$3="Approved Subprojects",SUMIFS('SP List (I-REAP)'!$AA:$AA,'SP List (I-REAP)'!$D:$D,AllFundMode!$C21,'SP List (I-REAP)'!$P:$P,AllFundMode!$J$3,'SP List (I-REAP)'!$J:$J,$R$6),IF($J$3="Pipelined Subprojects",SUMIFS('SP List (I-REAP)'!$AA:$AA,'SP List (I-REAP)'!$D:$D,AllFundMode!$C21,'SP List (I-REAP)'!$P:$P,AllFundMode!$J$3,'SP List (I-REAP)'!$J:$J,$R$6))))</f>
        <v>0</v>
      </c>
      <c r="U21" s="149" t="str">
        <f>IF($J$3="Entire Portfolio",SUMIFS('SP List (I-REAP)'!$AD:$AD,'SP List (I-REAP)'!$D:$D,AllFundMode!$C21,'SP List (I-REAP)'!$J:$J,$R$6),IF($J$3="Approved Subprojects",SUMIFS('SP List (I-REAP)'!$AD:$AD,'SP List (I-REAP)'!$D:$D,AllFundMode!$C21,'SP List (I-REAP)'!$P:$P,AllFundMode!$J$3,'SP List (I-REAP)'!$J:$J,$R$6),IF($J$3="Pipelined Subprojects",SUMIFS('SP List (I-REAP)'!$AD:$AD,'SP List (I-REAP)'!$D:$D,AllFundMode!$C21,'SP List (I-REAP)'!$P:$P,AllFundMode!$J$3,'SP List (I-REAP)'!$J:$J,$R$6))))</f>
        <v>0</v>
      </c>
    </row>
    <row r="22" spans="1:22">
      <c r="B22" s="196" t="s">
        <v>9</v>
      </c>
      <c r="C22" s="196" t="s">
        <v>60</v>
      </c>
      <c r="D22" s="149" t="str">
        <f>IF($J$3="Entire Portfolio",COUNTIF('SP List (I-REAP)'!$D:$D,AllFundMode!$C22),IF($J$3="Approved Subprojects",COUNTIFS('SP List (I-REAP)'!$D:$D,AllFundMode!$C22,'SP List (I-REAP)'!$P:$P,AllFundMode!$J$3),IF($J$3="Pipelined Subprojects",COUNTIFS('SP List (I-REAP)'!$D:$D,AllFundMode!$C22,'SP List (I-REAP)'!$P:$P,AllFundMode!$J$3))))</f>
        <v>0</v>
      </c>
      <c r="E22" s="148" t="str">
        <f>IF($J$3="Entire Portfolio",SUMIF('SP List (I-REAP)'!$D:$D,AllFundMode!$C22,'SP List (I-REAP)'!$O:$O),IF($J$3="Approved Subprojects",SUMIFS('SP List (I-REAP)'!$O:$O,'SP List (I-REAP)'!$D:$D,AllFundMode!$C22,'SP List (I-REAP)'!$P:$P,AllFundMode!$J$3),IF($J$3="Pipelined Subprojects",SUMIFS('SP List (I-REAP)'!$O:$O,'SP List (I-REAP)'!$D:$D,AllFundMode!$C22,'SP List (I-REAP)'!$P:$P,AllFundMode!$J$3))))/1000000</f>
        <v>0</v>
      </c>
      <c r="F22" s="149" t="str">
        <f>IF($J$3="Entire Portfolio",SUMIF('SP List (I-REAP)'!$D:$D,AllFundMode!$C22,'SP List (I-REAP)'!$AA:$AA),IF($J$3="Approved Subprojects",SUMIFS('SP List (I-REAP)'!$AA:$AA,'SP List (I-REAP)'!$D:$D,AllFundMode!$C22,'SP List (I-REAP)'!$P:$P,AllFundMode!$J$3),IF($J$3="Pipelined Subprojects",SUMIFS('SP List (I-REAP)'!$AA:$AA,'SP List (I-REAP)'!$D:$D,AllFundMode!$C22,'SP List (I-REAP)'!$P:$P,AllFundMode!$J$3))))</f>
        <v>0</v>
      </c>
      <c r="G22" s="149" t="str">
        <f>IF($J$3="Entire Portfolio",SUMIF('SP List (I-REAP)'!$D:$D,AllFundMode!$C22,'SP List (I-REAP)'!$AD:$AD),IF($J$3="Approved Subprojects",SUMIFS('SP List (I-REAP)'!$AD:$AD,'SP List (I-REAP)'!$D:$D,AllFundMode!$C22,'SP List (I-REAP)'!$P:$P,AllFundMode!$J$3),IF($J$3="Pipelined Subprojects",SUMIFS('SP List (I-REAP)'!$AD:$AD,'SP List (I-REAP)'!$D:$D,AllFundMode!$C22,'SP List (I-REAP)'!$P:$P,AllFundMode!$J$3))))</f>
        <v>0</v>
      </c>
      <c r="H22" s="159" t="str">
        <f>IFERROR((+E22/F22)*1000," ")</f>
        <v>0</v>
      </c>
      <c r="I22" s="159" t="str">
        <f>IFERROR(E22*1000/G22," ")</f>
        <v>0</v>
      </c>
      <c r="J22" s="149" t="str">
        <f>IF($J$3="Entire Portfolio",COUNTIFS('SP List (I-REAP)'!$D:$D,AllFundMode!$C22,'SP List (I-REAP)'!$J:$J,$J$6),IF($J$3="Approved Subprojects",COUNTIFS('SP List (I-REAP)'!$D:$D,AllFundMode!$C22,'SP List (I-REAP)'!$P:$P,AllFundMode!$J$3,'SP List (I-REAP)'!$J:$J,$J$6),IF($J$3="Pipelined Subprojects",COUNTIFS('SP List (I-REAP)'!$D:$D,AllFundMode!$C22,'SP List (I-REAP)'!$P:$P,AllFundMode!$J$3,'SP List (I-REAP)'!$J:$J,$J$6))))</f>
        <v>0</v>
      </c>
      <c r="K22" s="148" t="str">
        <f>IF($J$3="Entire Portfolio",SUMIFS('SP List (I-REAP)'!$O:$O,'SP List (I-REAP)'!$D:$D,AllFundMode!$C22,'SP List (I-REAP)'!$J:$J,AllFundMode!$J$6),IF($J$3="Approved Subprojects",SUMIFS('SP List (I-REAP)'!$O:$O,'SP List (I-REAP)'!$D:$D,AllFundMode!$C22,'SP List (I-REAP)'!$P:$P,AllFundMode!$J$3,'SP List (I-REAP)'!$J:$J,AllFundMode!$J$6),IF($J$3="Pipelined Subprojects",SUMIFS('SP List (I-REAP)'!$O:$O,'SP List (I-REAP)'!$D:$D,AllFundMode!$C22,'SP List (I-REAP)'!$P:$P,AllFundMode!$J$3,'SP List (I-REAP)'!$J:$J,AllFundMode!$J$6))))/1000000</f>
        <v>0</v>
      </c>
      <c r="L22" s="149" t="str">
        <f>IF($J$3="Entire Portfolio",SUMIFS('SP List (I-REAP)'!$AA:$AA,'SP List (I-REAP)'!$D:$D,AllFundMode!$C22,'SP List (I-REAP)'!$J:$J,$J$6),IF($J$3="Approved Subprojects",SUMIFS('SP List (I-REAP)'!$AA:$AA,'SP List (I-REAP)'!$D:$D,AllFundMode!$C22,'SP List (I-REAP)'!$P:$P,AllFundMode!$J$3,'SP List (I-REAP)'!$J:$J,$J$6),IF($J$3="Pipelined Subprojects",SUMIFS('SP List (I-REAP)'!$AA:$AA,'SP List (I-REAP)'!$D:$D,AllFundMode!$C22,'SP List (I-REAP)'!$P:$P,AllFundMode!$J$3,'SP List (I-REAP)'!$J:$J,$J$6))))</f>
        <v>0</v>
      </c>
      <c r="M22" s="149" t="str">
        <f>IF($J$3="Entire Portfolio",SUMIFS('SP List (I-REAP)'!$AD:$AD,'SP List (I-REAP)'!$D:$D,AllFundMode!$C22,'SP List (I-REAP)'!$J:$J,$J$6),IF($J$3="Approved Subprojects",SUMIFS('SP List (I-REAP)'!$AD:$AD,'SP List (I-REAP)'!$D:$D,AllFundMode!$C22,'SP List (I-REAP)'!$P:$P,AllFundMode!$J$3,'SP List (I-REAP)'!$J:$J,$J$6),IF($J$3="Pipelined Subprojects",SUMIFS('SP List (I-REAP)'!$AD:$AD,'SP List (I-REAP)'!$D:$D,AllFundMode!$C22,'SP List (I-REAP)'!$P:$P,AllFundMode!$J$3,'SP List (I-REAP)'!$J:$J,$J$6))))</f>
        <v>0</v>
      </c>
      <c r="N22" s="149" t="str">
        <f>IF($J$3="Entire Portfolio",COUNTIFS('SP List (I-REAP)'!$D:$D,AllFundMode!$C22,'SP List (I-REAP)'!$J:$J,$N$6),IF($J$3="Approved Subprojects",COUNTIFS('SP List (I-REAP)'!$D:$D,AllFundMode!$C22,'SP List (I-REAP)'!$P:$P,AllFundMode!$J$3,'SP List (I-REAP)'!$J:$J,$N$6),IF($J$3="Pipelined Subprojects",COUNTIFS('SP List (I-REAP)'!$D:$D,AllFundMode!$C22,'SP List (I-REAP)'!$P:$P,AllFundMode!$J$3,'SP List (I-REAP)'!$J:$J,$N$6))))</f>
        <v>0</v>
      </c>
      <c r="O22" s="148" t="str">
        <f>IF($J$3="Entire Portfolio",SUMIFS('SP List (I-REAP)'!$O:$O,'SP List (I-REAP)'!$D:$D,AllFundMode!$C22,'SP List (I-REAP)'!$J:$J,AllFundMode!$N$6),IF($J$3="Approved Subprojects",SUMIFS('SP List (I-REAP)'!$O:$O,'SP List (I-REAP)'!$D:$D,AllFundMode!$C22,'SP List (I-REAP)'!$P:$P,AllFundMode!$J$3,'SP List (I-REAP)'!$J:$J,AllFundMode!$N$6),IF($J$3="Pipelined Subprojects",SUMIFS('SP List (I-REAP)'!$O:$O,'SP List (I-REAP)'!$D:$D,AllFundMode!$C22,'SP List (I-REAP)'!$P:$P,AllFundMode!$J$3,'SP List (I-REAP)'!$J:$J,AllFundMode!$N$6))))/1000000</f>
        <v>0</v>
      </c>
      <c r="P22" s="149" t="str">
        <f>IF($J$3="Entire Portfolio",SUMIFS('SP List (I-REAP)'!$AA:$AA,'SP List (I-REAP)'!$D:$D,AllFundMode!$C22,'SP List (I-REAP)'!$J:$J,$N$6),IF($J$3="Approved Subprojects",SUMIFS('SP List (I-REAP)'!$AA:$AA,'SP List (I-REAP)'!$D:$D,AllFundMode!$C22,'SP List (I-REAP)'!$P:$P,AllFundMode!$J$3,'SP List (I-REAP)'!$J:$J,$N$6),IF($J$3="Pipelined Subprojects",SUMIFS('SP List (I-REAP)'!$AA:$AA,'SP List (I-REAP)'!$D:$D,AllFundMode!$C22,'SP List (I-REAP)'!$P:$P,AllFundMode!$J$3,'SP List (I-REAP)'!$J:$J,$N$6))))</f>
        <v>0</v>
      </c>
      <c r="Q22" s="149" t="str">
        <f>IF($J$3="Entire Portfolio",SUMIFS('SP List (I-REAP)'!$AD:$AD,'SP List (I-REAP)'!$D:$D,AllFundMode!$C22,'SP List (I-REAP)'!$J:$J,$N$6),IF($J$3="Approved Subprojects",SUMIFS('SP List (I-REAP)'!$AD:$AD,'SP List (I-REAP)'!$D:$D,AllFundMode!$C22,'SP List (I-REAP)'!$P:$P,AllFundMode!$J$3,'SP List (I-REAP)'!$J:$J,$N$6),IF($J$3="Pipelined Subprojects",SUMIFS('SP List (I-REAP)'!$AD:$AD,'SP List (I-REAP)'!$D:$D,AllFundMode!$C22,'SP List (I-REAP)'!$P:$P,AllFundMode!$J$3,'SP List (I-REAP)'!$J:$J,$N$6))))</f>
        <v>0</v>
      </c>
      <c r="R22" s="149" t="str">
        <f>IF($J$3="Entire Portfolio",COUNTIFS('SP List (I-REAP)'!$D:$D,AllFundMode!$C22,'SP List (I-REAP)'!$J:$J,$R$6),IF($J$3="Approved Subprojects",COUNTIFS('SP List (I-REAP)'!$D:$D,AllFundMode!$C22,'SP List (I-REAP)'!$P:$P,AllFundMode!$J$3,'SP List (I-REAP)'!$J:$J,$R$6),IF($J$3="Pipelined Subprojects",COUNTIFS('SP List (I-REAP)'!$D:$D,AllFundMode!$C22,'SP List (I-REAP)'!$P:$P,AllFundMode!$J$3,'SP List (I-REAP)'!$J:$J,$R$6))))</f>
        <v>0</v>
      </c>
      <c r="S22" s="148" t="str">
        <f>IF($J$3="Entire Portfolio",SUMIFS('SP List (I-REAP)'!$O:$O,'SP List (I-REAP)'!$D:$D,AllFundMode!$C22,'SP List (I-REAP)'!$J:$J,AllFundMode!$R$6),IF($J$3="Approved Subprojects",SUMIFS('SP List (I-REAP)'!$O:$O,'SP List (I-REAP)'!$D:$D,AllFundMode!$C22,'SP List (I-REAP)'!$P:$P,AllFundMode!$J$3,'SP List (I-REAP)'!$J:$J,AllFundMode!$R$6),IF($J$3="Pipelined Subprojects",SUMIFS('SP List (I-REAP)'!$O:$O,'SP List (I-REAP)'!$D:$D,AllFundMode!$C22,'SP List (I-REAP)'!$P:$P,AllFundMode!$J$3,'SP List (I-REAP)'!$J:$J,AllFundMode!$R$6))))/1000000</f>
        <v>0</v>
      </c>
      <c r="T22" s="149" t="str">
        <f>IF($J$3="Entire Portfolio",SUMIFS('SP List (I-REAP)'!$AA:$AA,'SP List (I-REAP)'!$D:$D,AllFundMode!$C22,'SP List (I-REAP)'!$J:$J,$R$6),IF($J$3="Approved Subprojects",SUMIFS('SP List (I-REAP)'!$AA:$AA,'SP List (I-REAP)'!$D:$D,AllFundMode!$C22,'SP List (I-REAP)'!$P:$P,AllFundMode!$J$3,'SP List (I-REAP)'!$J:$J,$R$6),IF($J$3="Pipelined Subprojects",SUMIFS('SP List (I-REAP)'!$AA:$AA,'SP List (I-REAP)'!$D:$D,AllFundMode!$C22,'SP List (I-REAP)'!$P:$P,AllFundMode!$J$3,'SP List (I-REAP)'!$J:$J,$R$6))))</f>
        <v>0</v>
      </c>
      <c r="U22" s="149" t="str">
        <f>IF($J$3="Entire Portfolio",SUMIFS('SP List (I-REAP)'!$AD:$AD,'SP List (I-REAP)'!$D:$D,AllFundMode!$C22,'SP List (I-REAP)'!$J:$J,$R$6),IF($J$3="Approved Subprojects",SUMIFS('SP List (I-REAP)'!$AD:$AD,'SP List (I-REAP)'!$D:$D,AllFundMode!$C22,'SP List (I-REAP)'!$P:$P,AllFundMode!$J$3,'SP List (I-REAP)'!$J:$J,$R$6),IF($J$3="Pipelined Subprojects",SUMIFS('SP List (I-REAP)'!$AD:$AD,'SP List (I-REAP)'!$D:$D,AllFundMode!$C22,'SP List (I-REAP)'!$P:$P,AllFundMode!$J$3,'SP List (I-REAP)'!$J:$J,$R$6))))</f>
        <v>0</v>
      </c>
    </row>
    <row r="23" spans="1:22">
      <c r="B23" s="196" t="s">
        <v>9</v>
      </c>
      <c r="C23" s="196" t="s">
        <v>77</v>
      </c>
      <c r="D23" s="149" t="str">
        <f>IF($J$3="Entire Portfolio",COUNTIF('SP List (I-REAP)'!$D:$D,AllFundMode!$C23),IF($J$3="Approved Subprojects",COUNTIFS('SP List (I-REAP)'!$D:$D,AllFundMode!$C23,'SP List (I-REAP)'!$P:$P,AllFundMode!$J$3),IF($J$3="Pipelined Subprojects",COUNTIFS('SP List (I-REAP)'!$D:$D,AllFundMode!$C23,'SP List (I-REAP)'!$P:$P,AllFundMode!$J$3))))</f>
        <v>0</v>
      </c>
      <c r="E23" s="148" t="str">
        <f>IF($J$3="Entire Portfolio",SUMIF('SP List (I-REAP)'!$D:$D,AllFundMode!$C23,'SP List (I-REAP)'!$O:$O),IF($J$3="Approved Subprojects",SUMIFS('SP List (I-REAP)'!$O:$O,'SP List (I-REAP)'!$D:$D,AllFundMode!$C23,'SP List (I-REAP)'!$P:$P,AllFundMode!$J$3),IF($J$3="Pipelined Subprojects",SUMIFS('SP List (I-REAP)'!$O:$O,'SP List (I-REAP)'!$D:$D,AllFundMode!$C23,'SP List (I-REAP)'!$P:$P,AllFundMode!$J$3))))/1000000</f>
        <v>0</v>
      </c>
      <c r="F23" s="149" t="str">
        <f>IF($J$3="Entire Portfolio",SUMIF('SP List (I-REAP)'!$D:$D,AllFundMode!$C23,'SP List (I-REAP)'!$AA:$AA),IF($J$3="Approved Subprojects",SUMIFS('SP List (I-REAP)'!$AA:$AA,'SP List (I-REAP)'!$D:$D,AllFundMode!$C23,'SP List (I-REAP)'!$P:$P,AllFundMode!$J$3),IF($J$3="Pipelined Subprojects",SUMIFS('SP List (I-REAP)'!$AA:$AA,'SP List (I-REAP)'!$D:$D,AllFundMode!$C23,'SP List (I-REAP)'!$P:$P,AllFundMode!$J$3))))</f>
        <v>0</v>
      </c>
      <c r="G23" s="149" t="str">
        <f>IF($J$3="Entire Portfolio",SUMIF('SP List (I-REAP)'!$D:$D,AllFundMode!$C23,'SP List (I-REAP)'!$AD:$AD),IF($J$3="Approved Subprojects",SUMIFS('SP List (I-REAP)'!$AD:$AD,'SP List (I-REAP)'!$D:$D,AllFundMode!$C23,'SP List (I-REAP)'!$P:$P,AllFundMode!$J$3),IF($J$3="Pipelined Subprojects",SUMIFS('SP List (I-REAP)'!$AD:$AD,'SP List (I-REAP)'!$D:$D,AllFundMode!$C23,'SP List (I-REAP)'!$P:$P,AllFundMode!$J$3))))</f>
        <v>0</v>
      </c>
      <c r="H23" s="159" t="str">
        <f>IFERROR((+E23/F23)*1000," ")</f>
        <v>0</v>
      </c>
      <c r="I23" s="159" t="str">
        <f>IFERROR(E23*1000/G23," ")</f>
        <v>0</v>
      </c>
      <c r="J23" s="149" t="str">
        <f>IF($J$3="Entire Portfolio",COUNTIFS('SP List (I-REAP)'!$D:$D,AllFundMode!$C23,'SP List (I-REAP)'!$J:$J,$J$6),IF($J$3="Approved Subprojects",COUNTIFS('SP List (I-REAP)'!$D:$D,AllFundMode!$C23,'SP List (I-REAP)'!$P:$P,AllFundMode!$J$3,'SP List (I-REAP)'!$J:$J,$J$6),IF($J$3="Pipelined Subprojects",COUNTIFS('SP List (I-REAP)'!$D:$D,AllFundMode!$C23,'SP List (I-REAP)'!$P:$P,AllFundMode!$J$3,'SP List (I-REAP)'!$J:$J,$J$6))))</f>
        <v>0</v>
      </c>
      <c r="K23" s="148" t="str">
        <f>IF($J$3="Entire Portfolio",SUMIFS('SP List (I-REAP)'!$O:$O,'SP List (I-REAP)'!$D:$D,AllFundMode!$C23,'SP List (I-REAP)'!$J:$J,AllFundMode!$J$6),IF($J$3="Approved Subprojects",SUMIFS('SP List (I-REAP)'!$O:$O,'SP List (I-REAP)'!$D:$D,AllFundMode!$C23,'SP List (I-REAP)'!$P:$P,AllFundMode!$J$3,'SP List (I-REAP)'!$J:$J,AllFundMode!$J$6),IF($J$3="Pipelined Subprojects",SUMIFS('SP List (I-REAP)'!$O:$O,'SP List (I-REAP)'!$D:$D,AllFundMode!$C23,'SP List (I-REAP)'!$P:$P,AllFundMode!$J$3,'SP List (I-REAP)'!$J:$J,AllFundMode!$J$6))))/1000000</f>
        <v>0</v>
      </c>
      <c r="L23" s="149" t="str">
        <f>IF($J$3="Entire Portfolio",SUMIFS('SP List (I-REAP)'!$AA:$AA,'SP List (I-REAP)'!$D:$D,AllFundMode!$C23,'SP List (I-REAP)'!$J:$J,$J$6),IF($J$3="Approved Subprojects",SUMIFS('SP List (I-REAP)'!$AA:$AA,'SP List (I-REAP)'!$D:$D,AllFundMode!$C23,'SP List (I-REAP)'!$P:$P,AllFundMode!$J$3,'SP List (I-REAP)'!$J:$J,$J$6),IF($J$3="Pipelined Subprojects",SUMIFS('SP List (I-REAP)'!$AA:$AA,'SP List (I-REAP)'!$D:$D,AllFundMode!$C23,'SP List (I-REAP)'!$P:$P,AllFundMode!$J$3,'SP List (I-REAP)'!$J:$J,$J$6))))</f>
        <v>0</v>
      </c>
      <c r="M23" s="149" t="str">
        <f>IF($J$3="Entire Portfolio",SUMIFS('SP List (I-REAP)'!$AD:$AD,'SP List (I-REAP)'!$D:$D,AllFundMode!$C23,'SP List (I-REAP)'!$J:$J,$J$6),IF($J$3="Approved Subprojects",SUMIFS('SP List (I-REAP)'!$AD:$AD,'SP List (I-REAP)'!$D:$D,AllFundMode!$C23,'SP List (I-REAP)'!$P:$P,AllFundMode!$J$3,'SP List (I-REAP)'!$J:$J,$J$6),IF($J$3="Pipelined Subprojects",SUMIFS('SP List (I-REAP)'!$AD:$AD,'SP List (I-REAP)'!$D:$D,AllFundMode!$C23,'SP List (I-REAP)'!$P:$P,AllFundMode!$J$3,'SP List (I-REAP)'!$J:$J,$J$6))))</f>
        <v>0</v>
      </c>
      <c r="N23" s="149" t="str">
        <f>IF($J$3="Entire Portfolio",COUNTIFS('SP List (I-REAP)'!$D:$D,AllFundMode!$C23,'SP List (I-REAP)'!$J:$J,$N$6),IF($J$3="Approved Subprojects",COUNTIFS('SP List (I-REAP)'!$D:$D,AllFundMode!$C23,'SP List (I-REAP)'!$P:$P,AllFundMode!$J$3,'SP List (I-REAP)'!$J:$J,$N$6),IF($J$3="Pipelined Subprojects",COUNTIFS('SP List (I-REAP)'!$D:$D,AllFundMode!$C23,'SP List (I-REAP)'!$P:$P,AllFundMode!$J$3,'SP List (I-REAP)'!$J:$J,$N$6))))</f>
        <v>0</v>
      </c>
      <c r="O23" s="148" t="str">
        <f>IF($J$3="Entire Portfolio",SUMIFS('SP List (I-REAP)'!$O:$O,'SP List (I-REAP)'!$D:$D,AllFundMode!$C23,'SP List (I-REAP)'!$J:$J,AllFundMode!$N$6),IF($J$3="Approved Subprojects",SUMIFS('SP List (I-REAP)'!$O:$O,'SP List (I-REAP)'!$D:$D,AllFundMode!$C23,'SP List (I-REAP)'!$P:$P,AllFundMode!$J$3,'SP List (I-REAP)'!$J:$J,AllFundMode!$N$6),IF($J$3="Pipelined Subprojects",SUMIFS('SP List (I-REAP)'!$O:$O,'SP List (I-REAP)'!$D:$D,AllFundMode!$C23,'SP List (I-REAP)'!$P:$P,AllFundMode!$J$3,'SP List (I-REAP)'!$J:$J,AllFundMode!$N$6))))/1000000</f>
        <v>0</v>
      </c>
      <c r="P23" s="149" t="str">
        <f>IF($J$3="Entire Portfolio",SUMIFS('SP List (I-REAP)'!$AA:$AA,'SP List (I-REAP)'!$D:$D,AllFundMode!$C23,'SP List (I-REAP)'!$J:$J,$N$6),IF($J$3="Approved Subprojects",SUMIFS('SP List (I-REAP)'!$AA:$AA,'SP List (I-REAP)'!$D:$D,AllFundMode!$C23,'SP List (I-REAP)'!$P:$P,AllFundMode!$J$3,'SP List (I-REAP)'!$J:$J,$N$6),IF($J$3="Pipelined Subprojects",SUMIFS('SP List (I-REAP)'!$AA:$AA,'SP List (I-REAP)'!$D:$D,AllFundMode!$C23,'SP List (I-REAP)'!$P:$P,AllFundMode!$J$3,'SP List (I-REAP)'!$J:$J,$N$6))))</f>
        <v>0</v>
      </c>
      <c r="Q23" s="149" t="str">
        <f>IF($J$3="Entire Portfolio",SUMIFS('SP List (I-REAP)'!$AD:$AD,'SP List (I-REAP)'!$D:$D,AllFundMode!$C23,'SP List (I-REAP)'!$J:$J,$N$6),IF($J$3="Approved Subprojects",SUMIFS('SP List (I-REAP)'!$AD:$AD,'SP List (I-REAP)'!$D:$D,AllFundMode!$C23,'SP List (I-REAP)'!$P:$P,AllFundMode!$J$3,'SP List (I-REAP)'!$J:$J,$N$6),IF($J$3="Pipelined Subprojects",SUMIFS('SP List (I-REAP)'!$AD:$AD,'SP List (I-REAP)'!$D:$D,AllFundMode!$C23,'SP List (I-REAP)'!$P:$P,AllFundMode!$J$3,'SP List (I-REAP)'!$J:$J,$N$6))))</f>
        <v>0</v>
      </c>
      <c r="R23" s="149" t="str">
        <f>IF($J$3="Entire Portfolio",COUNTIFS('SP List (I-REAP)'!$D:$D,AllFundMode!$C23,'SP List (I-REAP)'!$J:$J,$R$6),IF($J$3="Approved Subprojects",COUNTIFS('SP List (I-REAP)'!$D:$D,AllFundMode!$C23,'SP List (I-REAP)'!$P:$P,AllFundMode!$J$3,'SP List (I-REAP)'!$J:$J,$R$6),IF($J$3="Pipelined Subprojects",COUNTIFS('SP List (I-REAP)'!$D:$D,AllFundMode!$C23,'SP List (I-REAP)'!$P:$P,AllFundMode!$J$3,'SP List (I-REAP)'!$J:$J,$R$6))))</f>
        <v>0</v>
      </c>
      <c r="S23" s="148" t="str">
        <f>IF($J$3="Entire Portfolio",SUMIFS('SP List (I-REAP)'!$O:$O,'SP List (I-REAP)'!$D:$D,AllFundMode!$C23,'SP List (I-REAP)'!$J:$J,AllFundMode!$R$6),IF($J$3="Approved Subprojects",SUMIFS('SP List (I-REAP)'!$O:$O,'SP List (I-REAP)'!$D:$D,AllFundMode!$C23,'SP List (I-REAP)'!$P:$P,AllFundMode!$J$3,'SP List (I-REAP)'!$J:$J,AllFundMode!$R$6),IF($J$3="Pipelined Subprojects",SUMIFS('SP List (I-REAP)'!$O:$O,'SP List (I-REAP)'!$D:$D,AllFundMode!$C23,'SP List (I-REAP)'!$P:$P,AllFundMode!$J$3,'SP List (I-REAP)'!$J:$J,AllFundMode!$R$6))))/1000000</f>
        <v>0</v>
      </c>
      <c r="T23" s="149" t="str">
        <f>IF($J$3="Entire Portfolio",SUMIFS('SP List (I-REAP)'!$AA:$AA,'SP List (I-REAP)'!$D:$D,AllFundMode!$C23,'SP List (I-REAP)'!$J:$J,$R$6),IF($J$3="Approved Subprojects",SUMIFS('SP List (I-REAP)'!$AA:$AA,'SP List (I-REAP)'!$D:$D,AllFundMode!$C23,'SP List (I-REAP)'!$P:$P,AllFundMode!$J$3,'SP List (I-REAP)'!$J:$J,$R$6),IF($J$3="Pipelined Subprojects",SUMIFS('SP List (I-REAP)'!$AA:$AA,'SP List (I-REAP)'!$D:$D,AllFundMode!$C23,'SP List (I-REAP)'!$P:$P,AllFundMode!$J$3,'SP List (I-REAP)'!$J:$J,$R$6))))</f>
        <v>0</v>
      </c>
      <c r="U23" s="149" t="str">
        <f>IF($J$3="Entire Portfolio",SUMIFS('SP List (I-REAP)'!$AD:$AD,'SP List (I-REAP)'!$D:$D,AllFundMode!$C23,'SP List (I-REAP)'!$J:$J,$R$6),IF($J$3="Approved Subprojects",SUMIFS('SP List (I-REAP)'!$AD:$AD,'SP List (I-REAP)'!$D:$D,AllFundMode!$C23,'SP List (I-REAP)'!$P:$P,AllFundMode!$J$3,'SP List (I-REAP)'!$J:$J,$R$6),IF($J$3="Pipelined Subprojects",SUMIFS('SP List (I-REAP)'!$AD:$AD,'SP List (I-REAP)'!$D:$D,AllFundMode!$C23,'SP List (I-REAP)'!$P:$P,AllFundMode!$J$3,'SP List (I-REAP)'!$J:$J,$R$6))))</f>
        <v>0</v>
      </c>
    </row>
    <row r="24" spans="1:22">
      <c r="B24" s="196" t="s">
        <v>9</v>
      </c>
      <c r="C24" s="196" t="s">
        <v>84</v>
      </c>
      <c r="D24" s="149" t="str">
        <f>IF($J$3="Entire Portfolio",COUNTIF('SP List (I-REAP)'!$D:$D,AllFundMode!$C24),IF($J$3="Approved Subprojects",COUNTIFS('SP List (I-REAP)'!$D:$D,AllFundMode!$C24,'SP List (I-REAP)'!$P:$P,AllFundMode!$J$3),IF($J$3="Pipelined Subprojects",COUNTIFS('SP List (I-REAP)'!$D:$D,AllFundMode!$C24,'SP List (I-REAP)'!$P:$P,AllFundMode!$J$3))))</f>
        <v>0</v>
      </c>
      <c r="E24" s="148" t="str">
        <f>IF($J$3="Entire Portfolio",SUMIF('SP List (I-REAP)'!$D:$D,AllFundMode!$C24,'SP List (I-REAP)'!$O:$O),IF($J$3="Approved Subprojects",SUMIFS('SP List (I-REAP)'!$O:$O,'SP List (I-REAP)'!$D:$D,AllFundMode!$C24,'SP List (I-REAP)'!$P:$P,AllFundMode!$J$3),IF($J$3="Pipelined Subprojects",SUMIFS('SP List (I-REAP)'!$O:$O,'SP List (I-REAP)'!$D:$D,AllFundMode!$C24,'SP List (I-REAP)'!$P:$P,AllFundMode!$J$3))))/1000000</f>
        <v>0</v>
      </c>
      <c r="F24" s="149" t="str">
        <f>IF($J$3="Entire Portfolio",SUMIF('SP List (I-REAP)'!$D:$D,AllFundMode!$C24,'SP List (I-REAP)'!$AA:$AA),IF($J$3="Approved Subprojects",SUMIFS('SP List (I-REAP)'!$AA:$AA,'SP List (I-REAP)'!$D:$D,AllFundMode!$C24,'SP List (I-REAP)'!$P:$P,AllFundMode!$J$3),IF($J$3="Pipelined Subprojects",SUMIFS('SP List (I-REAP)'!$AA:$AA,'SP List (I-REAP)'!$D:$D,AllFundMode!$C24,'SP List (I-REAP)'!$P:$P,AllFundMode!$J$3))))</f>
        <v>0</v>
      </c>
      <c r="G24" s="149" t="str">
        <f>IF($J$3="Entire Portfolio",SUMIF('SP List (I-REAP)'!$D:$D,AllFundMode!$C24,'SP List (I-REAP)'!$AD:$AD),IF($J$3="Approved Subprojects",SUMIFS('SP List (I-REAP)'!$AD:$AD,'SP List (I-REAP)'!$D:$D,AllFundMode!$C24,'SP List (I-REAP)'!$P:$P,AllFundMode!$J$3),IF($J$3="Pipelined Subprojects",SUMIFS('SP List (I-REAP)'!$AD:$AD,'SP List (I-REAP)'!$D:$D,AllFundMode!$C24,'SP List (I-REAP)'!$P:$P,AllFundMode!$J$3))))</f>
        <v>0</v>
      </c>
      <c r="H24" s="159" t="str">
        <f>IFERROR((+E24/F24)*1000," ")</f>
        <v>0</v>
      </c>
      <c r="I24" s="159" t="str">
        <f>IFERROR(E24*1000/G24," ")</f>
        <v>0</v>
      </c>
      <c r="J24" s="149" t="str">
        <f>IF($J$3="Entire Portfolio",COUNTIFS('SP List (I-REAP)'!$D:$D,AllFundMode!$C24,'SP List (I-REAP)'!$J:$J,$J$6),IF($J$3="Approved Subprojects",COUNTIFS('SP List (I-REAP)'!$D:$D,AllFundMode!$C24,'SP List (I-REAP)'!$P:$P,AllFundMode!$J$3,'SP List (I-REAP)'!$J:$J,$J$6),IF($J$3="Pipelined Subprojects",COUNTIFS('SP List (I-REAP)'!$D:$D,AllFundMode!$C24,'SP List (I-REAP)'!$P:$P,AllFundMode!$J$3,'SP List (I-REAP)'!$J:$J,$J$6))))</f>
        <v>0</v>
      </c>
      <c r="K24" s="148" t="str">
        <f>IF($J$3="Entire Portfolio",SUMIFS('SP List (I-REAP)'!$O:$O,'SP List (I-REAP)'!$D:$D,AllFundMode!$C24,'SP List (I-REAP)'!$J:$J,AllFundMode!$J$6),IF($J$3="Approved Subprojects",SUMIFS('SP List (I-REAP)'!$O:$O,'SP List (I-REAP)'!$D:$D,AllFundMode!$C24,'SP List (I-REAP)'!$P:$P,AllFundMode!$J$3,'SP List (I-REAP)'!$J:$J,AllFundMode!$J$6),IF($J$3="Pipelined Subprojects",SUMIFS('SP List (I-REAP)'!$O:$O,'SP List (I-REAP)'!$D:$D,AllFundMode!$C24,'SP List (I-REAP)'!$P:$P,AllFundMode!$J$3,'SP List (I-REAP)'!$J:$J,AllFundMode!$J$6))))/1000000</f>
        <v>0</v>
      </c>
      <c r="L24" s="149" t="str">
        <f>IF($J$3="Entire Portfolio",SUMIFS('SP List (I-REAP)'!$AA:$AA,'SP List (I-REAP)'!$D:$D,AllFundMode!$C24,'SP List (I-REAP)'!$J:$J,$J$6),IF($J$3="Approved Subprojects",SUMIFS('SP List (I-REAP)'!$AA:$AA,'SP List (I-REAP)'!$D:$D,AllFundMode!$C24,'SP List (I-REAP)'!$P:$P,AllFundMode!$J$3,'SP List (I-REAP)'!$J:$J,$J$6),IF($J$3="Pipelined Subprojects",SUMIFS('SP List (I-REAP)'!$AA:$AA,'SP List (I-REAP)'!$D:$D,AllFundMode!$C24,'SP List (I-REAP)'!$P:$P,AllFundMode!$J$3,'SP List (I-REAP)'!$J:$J,$J$6))))</f>
        <v>0</v>
      </c>
      <c r="M24" s="149" t="str">
        <f>IF($J$3="Entire Portfolio",SUMIFS('SP List (I-REAP)'!$AD:$AD,'SP List (I-REAP)'!$D:$D,AllFundMode!$C24,'SP List (I-REAP)'!$J:$J,$J$6),IF($J$3="Approved Subprojects",SUMIFS('SP List (I-REAP)'!$AD:$AD,'SP List (I-REAP)'!$D:$D,AllFundMode!$C24,'SP List (I-REAP)'!$P:$P,AllFundMode!$J$3,'SP List (I-REAP)'!$J:$J,$J$6),IF($J$3="Pipelined Subprojects",SUMIFS('SP List (I-REAP)'!$AD:$AD,'SP List (I-REAP)'!$D:$D,AllFundMode!$C24,'SP List (I-REAP)'!$P:$P,AllFundMode!$J$3,'SP List (I-REAP)'!$J:$J,$J$6))))</f>
        <v>0</v>
      </c>
      <c r="N24" s="149" t="str">
        <f>IF($J$3="Entire Portfolio",COUNTIFS('SP List (I-REAP)'!$D:$D,AllFundMode!$C24,'SP List (I-REAP)'!$J:$J,$N$6),IF($J$3="Approved Subprojects",COUNTIFS('SP List (I-REAP)'!$D:$D,AllFundMode!$C24,'SP List (I-REAP)'!$P:$P,AllFundMode!$J$3,'SP List (I-REAP)'!$J:$J,$N$6),IF($J$3="Pipelined Subprojects",COUNTIFS('SP List (I-REAP)'!$D:$D,AllFundMode!$C24,'SP List (I-REAP)'!$P:$P,AllFundMode!$J$3,'SP List (I-REAP)'!$J:$J,$N$6))))</f>
        <v>0</v>
      </c>
      <c r="O24" s="148" t="str">
        <f>IF($J$3="Entire Portfolio",SUMIFS('SP List (I-REAP)'!$O:$O,'SP List (I-REAP)'!$D:$D,AllFundMode!$C24,'SP List (I-REAP)'!$J:$J,AllFundMode!$N$6),IF($J$3="Approved Subprojects",SUMIFS('SP List (I-REAP)'!$O:$O,'SP List (I-REAP)'!$D:$D,AllFundMode!$C24,'SP List (I-REAP)'!$P:$P,AllFundMode!$J$3,'SP List (I-REAP)'!$J:$J,AllFundMode!$N$6),IF($J$3="Pipelined Subprojects",SUMIFS('SP List (I-REAP)'!$O:$O,'SP List (I-REAP)'!$D:$D,AllFundMode!$C24,'SP List (I-REAP)'!$P:$P,AllFundMode!$J$3,'SP List (I-REAP)'!$J:$J,AllFundMode!$N$6))))/1000000</f>
        <v>0</v>
      </c>
      <c r="P24" s="149" t="str">
        <f>IF($J$3="Entire Portfolio",SUMIFS('SP List (I-REAP)'!$AA:$AA,'SP List (I-REAP)'!$D:$D,AllFundMode!$C24,'SP List (I-REAP)'!$J:$J,$N$6),IF($J$3="Approved Subprojects",SUMIFS('SP List (I-REAP)'!$AA:$AA,'SP List (I-REAP)'!$D:$D,AllFundMode!$C24,'SP List (I-REAP)'!$P:$P,AllFundMode!$J$3,'SP List (I-REAP)'!$J:$J,$N$6),IF($J$3="Pipelined Subprojects",SUMIFS('SP List (I-REAP)'!$AA:$AA,'SP List (I-REAP)'!$D:$D,AllFundMode!$C24,'SP List (I-REAP)'!$P:$P,AllFundMode!$J$3,'SP List (I-REAP)'!$J:$J,$N$6))))</f>
        <v>0</v>
      </c>
      <c r="Q24" s="149" t="str">
        <f>IF($J$3="Entire Portfolio",SUMIFS('SP List (I-REAP)'!$AD:$AD,'SP List (I-REAP)'!$D:$D,AllFundMode!$C24,'SP List (I-REAP)'!$J:$J,$N$6),IF($J$3="Approved Subprojects",SUMIFS('SP List (I-REAP)'!$AD:$AD,'SP List (I-REAP)'!$D:$D,AllFundMode!$C24,'SP List (I-REAP)'!$P:$P,AllFundMode!$J$3,'SP List (I-REAP)'!$J:$J,$N$6),IF($J$3="Pipelined Subprojects",SUMIFS('SP List (I-REAP)'!$AD:$AD,'SP List (I-REAP)'!$D:$D,AllFundMode!$C24,'SP List (I-REAP)'!$P:$P,AllFundMode!$J$3,'SP List (I-REAP)'!$J:$J,$N$6))))</f>
        <v>0</v>
      </c>
      <c r="R24" s="149" t="str">
        <f>IF($J$3="Entire Portfolio",COUNTIFS('SP List (I-REAP)'!$D:$D,AllFundMode!$C24,'SP List (I-REAP)'!$J:$J,$R$6),IF($J$3="Approved Subprojects",COUNTIFS('SP List (I-REAP)'!$D:$D,AllFundMode!$C24,'SP List (I-REAP)'!$P:$P,AllFundMode!$J$3,'SP List (I-REAP)'!$J:$J,$R$6),IF($J$3="Pipelined Subprojects",COUNTIFS('SP List (I-REAP)'!$D:$D,AllFundMode!$C24,'SP List (I-REAP)'!$P:$P,AllFundMode!$J$3,'SP List (I-REAP)'!$J:$J,$R$6))))</f>
        <v>0</v>
      </c>
      <c r="S24" s="148" t="str">
        <f>IF($J$3="Entire Portfolio",SUMIFS('SP List (I-REAP)'!$O:$O,'SP List (I-REAP)'!$D:$D,AllFundMode!$C24,'SP List (I-REAP)'!$J:$J,AllFundMode!$R$6),IF($J$3="Approved Subprojects",SUMIFS('SP List (I-REAP)'!$O:$O,'SP List (I-REAP)'!$D:$D,AllFundMode!$C24,'SP List (I-REAP)'!$P:$P,AllFundMode!$J$3,'SP List (I-REAP)'!$J:$J,AllFundMode!$R$6),IF($J$3="Pipelined Subprojects",SUMIFS('SP List (I-REAP)'!$O:$O,'SP List (I-REAP)'!$D:$D,AllFundMode!$C24,'SP List (I-REAP)'!$P:$P,AllFundMode!$J$3,'SP List (I-REAP)'!$J:$J,AllFundMode!$R$6))))/1000000</f>
        <v>0</v>
      </c>
      <c r="T24" s="149" t="str">
        <f>IF($J$3="Entire Portfolio",SUMIFS('SP List (I-REAP)'!$AA:$AA,'SP List (I-REAP)'!$D:$D,AllFundMode!$C24,'SP List (I-REAP)'!$J:$J,$R$6),IF($J$3="Approved Subprojects",SUMIFS('SP List (I-REAP)'!$AA:$AA,'SP List (I-REAP)'!$D:$D,AllFundMode!$C24,'SP List (I-REAP)'!$P:$P,AllFundMode!$J$3,'SP List (I-REAP)'!$J:$J,$R$6),IF($J$3="Pipelined Subprojects",SUMIFS('SP List (I-REAP)'!$AA:$AA,'SP List (I-REAP)'!$D:$D,AllFundMode!$C24,'SP List (I-REAP)'!$P:$P,AllFundMode!$J$3,'SP List (I-REAP)'!$J:$J,$R$6))))</f>
        <v>0</v>
      </c>
      <c r="U24" s="149" t="str">
        <f>IF($J$3="Entire Portfolio",SUMIFS('SP List (I-REAP)'!$AD:$AD,'SP List (I-REAP)'!$D:$D,AllFundMode!$C24,'SP List (I-REAP)'!$J:$J,$R$6),IF($J$3="Approved Subprojects",SUMIFS('SP List (I-REAP)'!$AD:$AD,'SP List (I-REAP)'!$D:$D,AllFundMode!$C24,'SP List (I-REAP)'!$P:$P,AllFundMode!$J$3,'SP List (I-REAP)'!$J:$J,$R$6),IF($J$3="Pipelined Subprojects",SUMIFS('SP List (I-REAP)'!$AD:$AD,'SP List (I-REAP)'!$D:$D,AllFundMode!$C24,'SP List (I-REAP)'!$P:$P,AllFundMode!$J$3,'SP List (I-REAP)'!$J:$J,$R$6))))</f>
        <v>0</v>
      </c>
    </row>
    <row r="25" spans="1:22">
      <c r="B25" s="302" t="s">
        <v>2033</v>
      </c>
      <c r="C25" s="303"/>
      <c r="D25" s="215" t="str">
        <f>SUM(D21:D24)</f>
        <v>0</v>
      </c>
      <c r="E25" s="211" t="str">
        <f>SUM(E21:E24)</f>
        <v>0</v>
      </c>
      <c r="F25" s="215" t="str">
        <f>SUM(F21:F24)</f>
        <v>0</v>
      </c>
      <c r="G25" s="215" t="str">
        <f>SUM(G21:G24)</f>
        <v>0</v>
      </c>
      <c r="H25" s="211" t="str">
        <f>IFERROR((+E25/F25)*1000," ")</f>
        <v>0</v>
      </c>
      <c r="I25" s="211" t="str">
        <f>IFERROR(E25*1000/G25," ")</f>
        <v>0</v>
      </c>
      <c r="J25" s="215" t="str">
        <f>SUM(J21:J24)</f>
        <v>0</v>
      </c>
      <c r="K25" s="211" t="str">
        <f>SUM(K21:K24)</f>
        <v>0</v>
      </c>
      <c r="L25" s="215" t="str">
        <f>SUM(L21:L24)</f>
        <v>0</v>
      </c>
      <c r="M25" s="215" t="str">
        <f>SUM(M21:M24)</f>
        <v>0</v>
      </c>
      <c r="N25" s="215" t="str">
        <f>SUM(N21:N24)</f>
        <v>0</v>
      </c>
      <c r="O25" s="211" t="str">
        <f>SUM(O21:O24)</f>
        <v>0</v>
      </c>
      <c r="P25" s="215" t="str">
        <f>SUM(P21:P24)</f>
        <v>0</v>
      </c>
      <c r="Q25" s="215" t="str">
        <f>SUM(Q21:Q24)</f>
        <v>0</v>
      </c>
      <c r="R25" s="215" t="str">
        <f>SUM(R21:R24)</f>
        <v>0</v>
      </c>
      <c r="S25" s="211" t="str">
        <f>SUM(S21:S24)</f>
        <v>0</v>
      </c>
      <c r="T25" s="215" t="str">
        <f>SUM(T21:T24)</f>
        <v>0</v>
      </c>
      <c r="U25" s="215" t="str">
        <f>SUM(U21:U24)</f>
        <v>0</v>
      </c>
    </row>
    <row r="26" spans="1:22">
      <c r="B26" s="196" t="s">
        <v>14</v>
      </c>
      <c r="C26" s="196" t="s">
        <v>25</v>
      </c>
      <c r="D26" s="149" t="str">
        <f>IF($J$3="Entire Portfolio",COUNTIF('SP List (I-REAP)'!$D:$D,AllFundMode!$C26),IF($J$3="Approved Subprojects",COUNTIFS('SP List (I-REAP)'!$D:$D,AllFundMode!$C26,'SP List (I-REAP)'!$P:$P,AllFundMode!$J$3),IF($J$3="Pipelined Subprojects",COUNTIFS('SP List (I-REAP)'!$D:$D,AllFundMode!$C26,'SP List (I-REAP)'!$P:$P,AllFundMode!$J$3))))</f>
        <v>0</v>
      </c>
      <c r="E26" s="148" t="str">
        <f>IF($J$3="Entire Portfolio",SUMIF('SP List (I-REAP)'!$D:$D,AllFundMode!$C26,'SP List (I-REAP)'!$O:$O),IF($J$3="Approved Subprojects",SUMIFS('SP List (I-REAP)'!$O:$O,'SP List (I-REAP)'!$D:$D,AllFundMode!$C26,'SP List (I-REAP)'!$P:$P,AllFundMode!$J$3),IF($J$3="Pipelined Subprojects",SUMIFS('SP List (I-REAP)'!$O:$O,'SP List (I-REAP)'!$D:$D,AllFundMode!$C26,'SP List (I-REAP)'!$P:$P,AllFundMode!$J$3))))/1000000</f>
        <v>0</v>
      </c>
      <c r="F26" s="149" t="str">
        <f>IF($J$3="Entire Portfolio",SUMIF('SP List (I-REAP)'!$D:$D,AllFundMode!$C26,'SP List (I-REAP)'!$AA:$AA),IF($J$3="Approved Subprojects",SUMIFS('SP List (I-REAP)'!$AA:$AA,'SP List (I-REAP)'!$D:$D,AllFundMode!$C26,'SP List (I-REAP)'!$P:$P,AllFundMode!$J$3),IF($J$3="Pipelined Subprojects",SUMIFS('SP List (I-REAP)'!$AA:$AA,'SP List (I-REAP)'!$D:$D,AllFundMode!$C26,'SP List (I-REAP)'!$P:$P,AllFundMode!$J$3))))</f>
        <v>0</v>
      </c>
      <c r="G26" s="149" t="str">
        <f>IF($J$3="Entire Portfolio",SUMIF('SP List (I-REAP)'!$D:$D,AllFundMode!$C26,'SP List (I-REAP)'!$AD:$AD),IF($J$3="Approved Subprojects",SUMIFS('SP List (I-REAP)'!$AD:$AD,'SP List (I-REAP)'!$D:$D,AllFundMode!$C26,'SP List (I-REAP)'!$P:$P,AllFundMode!$J$3),IF($J$3="Pipelined Subprojects",SUMIFS('SP List (I-REAP)'!$AD:$AD,'SP List (I-REAP)'!$D:$D,AllFundMode!$C26,'SP List (I-REAP)'!$P:$P,AllFundMode!$J$3))))</f>
        <v>0</v>
      </c>
      <c r="H26" s="159" t="str">
        <f>IFERROR((+E26/F26)*1000," ")</f>
        <v>0</v>
      </c>
      <c r="I26" s="159" t="str">
        <f>IFERROR(E26*1000/G26," ")</f>
        <v>0</v>
      </c>
      <c r="J26" s="149" t="str">
        <f>IF($J$3="Entire Portfolio",COUNTIFS('SP List (I-REAP)'!$D:$D,AllFundMode!$C26,'SP List (I-REAP)'!$J:$J,$J$6),IF($J$3="Approved Subprojects",COUNTIFS('SP List (I-REAP)'!$D:$D,AllFundMode!$C26,'SP List (I-REAP)'!$P:$P,AllFundMode!$J$3,'SP List (I-REAP)'!$J:$J,$J$6),IF($J$3="Pipelined Subprojects",COUNTIFS('SP List (I-REAP)'!$D:$D,AllFundMode!$C26,'SP List (I-REAP)'!$P:$P,AllFundMode!$J$3,'SP List (I-REAP)'!$J:$J,$J$6))))</f>
        <v>0</v>
      </c>
      <c r="K26" s="148" t="str">
        <f>IF($J$3="Entire Portfolio",SUMIFS('SP List (I-REAP)'!$O:$O,'SP List (I-REAP)'!$D:$D,AllFundMode!$C26,'SP List (I-REAP)'!$J:$J,AllFundMode!$J$6),IF($J$3="Approved Subprojects",SUMIFS('SP List (I-REAP)'!$O:$O,'SP List (I-REAP)'!$D:$D,AllFundMode!$C26,'SP List (I-REAP)'!$P:$P,AllFundMode!$J$3,'SP List (I-REAP)'!$J:$J,AllFundMode!$J$6),IF($J$3="Pipelined Subprojects",SUMIFS('SP List (I-REAP)'!$O:$O,'SP List (I-REAP)'!$D:$D,AllFundMode!$C26,'SP List (I-REAP)'!$P:$P,AllFundMode!$J$3,'SP List (I-REAP)'!$J:$J,AllFundMode!$J$6))))/1000000</f>
        <v>0</v>
      </c>
      <c r="L26" s="149" t="str">
        <f>IF($J$3="Entire Portfolio",SUMIFS('SP List (I-REAP)'!$AA:$AA,'SP List (I-REAP)'!$D:$D,AllFundMode!$C26,'SP List (I-REAP)'!$J:$J,$J$6),IF($J$3="Approved Subprojects",SUMIFS('SP List (I-REAP)'!$AA:$AA,'SP List (I-REAP)'!$D:$D,AllFundMode!$C26,'SP List (I-REAP)'!$P:$P,AllFundMode!$J$3,'SP List (I-REAP)'!$J:$J,$J$6),IF($J$3="Pipelined Subprojects",SUMIFS('SP List (I-REAP)'!$AA:$AA,'SP List (I-REAP)'!$D:$D,AllFundMode!$C26,'SP List (I-REAP)'!$P:$P,AllFundMode!$J$3,'SP List (I-REAP)'!$J:$J,$J$6))))</f>
        <v>0</v>
      </c>
      <c r="M26" s="149" t="str">
        <f>IF($J$3="Entire Portfolio",SUMIFS('SP List (I-REAP)'!$AD:$AD,'SP List (I-REAP)'!$D:$D,AllFundMode!$C26,'SP List (I-REAP)'!$J:$J,$J$6),IF($J$3="Approved Subprojects",SUMIFS('SP List (I-REAP)'!$AD:$AD,'SP List (I-REAP)'!$D:$D,AllFundMode!$C26,'SP List (I-REAP)'!$P:$P,AllFundMode!$J$3,'SP List (I-REAP)'!$J:$J,$J$6),IF($J$3="Pipelined Subprojects",SUMIFS('SP List (I-REAP)'!$AD:$AD,'SP List (I-REAP)'!$D:$D,AllFundMode!$C26,'SP List (I-REAP)'!$P:$P,AllFundMode!$J$3,'SP List (I-REAP)'!$J:$J,$J$6))))</f>
        <v>0</v>
      </c>
      <c r="N26" s="149" t="str">
        <f>IF($J$3="Entire Portfolio",COUNTIFS('SP List (I-REAP)'!$D:$D,AllFundMode!$C26,'SP List (I-REAP)'!$J:$J,$N$6),IF($J$3="Approved Subprojects",COUNTIFS('SP List (I-REAP)'!$D:$D,AllFundMode!$C26,'SP List (I-REAP)'!$P:$P,AllFundMode!$J$3,'SP List (I-REAP)'!$J:$J,$N$6),IF($J$3="Pipelined Subprojects",COUNTIFS('SP List (I-REAP)'!$D:$D,AllFundMode!$C26,'SP List (I-REAP)'!$P:$P,AllFundMode!$J$3,'SP List (I-REAP)'!$J:$J,$N$6))))</f>
        <v>0</v>
      </c>
      <c r="O26" s="148" t="str">
        <f>IF($J$3="Entire Portfolio",SUMIFS('SP List (I-REAP)'!$O:$O,'SP List (I-REAP)'!$D:$D,AllFundMode!$C26,'SP List (I-REAP)'!$J:$J,AllFundMode!$N$6),IF($J$3="Approved Subprojects",SUMIFS('SP List (I-REAP)'!$O:$O,'SP List (I-REAP)'!$D:$D,AllFundMode!$C26,'SP List (I-REAP)'!$P:$P,AllFundMode!$J$3,'SP List (I-REAP)'!$J:$J,AllFundMode!$N$6),IF($J$3="Pipelined Subprojects",SUMIFS('SP List (I-REAP)'!$O:$O,'SP List (I-REAP)'!$D:$D,AllFundMode!$C26,'SP List (I-REAP)'!$P:$P,AllFundMode!$J$3,'SP List (I-REAP)'!$J:$J,AllFundMode!$N$6))))/1000000</f>
        <v>0</v>
      </c>
      <c r="P26" s="149" t="str">
        <f>IF($J$3="Entire Portfolio",SUMIFS('SP List (I-REAP)'!$AA:$AA,'SP List (I-REAP)'!$D:$D,AllFundMode!$C26,'SP List (I-REAP)'!$J:$J,$N$6),IF($J$3="Approved Subprojects",SUMIFS('SP List (I-REAP)'!$AA:$AA,'SP List (I-REAP)'!$D:$D,AllFundMode!$C26,'SP List (I-REAP)'!$P:$P,AllFundMode!$J$3,'SP List (I-REAP)'!$J:$J,$N$6),IF($J$3="Pipelined Subprojects",SUMIFS('SP List (I-REAP)'!$AA:$AA,'SP List (I-REAP)'!$D:$D,AllFundMode!$C26,'SP List (I-REAP)'!$P:$P,AllFundMode!$J$3,'SP List (I-REAP)'!$J:$J,$N$6))))</f>
        <v>0</v>
      </c>
      <c r="Q26" s="149" t="str">
        <f>IF($J$3="Entire Portfolio",SUMIFS('SP List (I-REAP)'!$AD:$AD,'SP List (I-REAP)'!$D:$D,AllFundMode!$C26,'SP List (I-REAP)'!$J:$J,$N$6),IF($J$3="Approved Subprojects",SUMIFS('SP List (I-REAP)'!$AD:$AD,'SP List (I-REAP)'!$D:$D,AllFundMode!$C26,'SP List (I-REAP)'!$P:$P,AllFundMode!$J$3,'SP List (I-REAP)'!$J:$J,$N$6),IF($J$3="Pipelined Subprojects",SUMIFS('SP List (I-REAP)'!$AD:$AD,'SP List (I-REAP)'!$D:$D,AllFundMode!$C26,'SP List (I-REAP)'!$P:$P,AllFundMode!$J$3,'SP List (I-REAP)'!$J:$J,$N$6))))</f>
        <v>0</v>
      </c>
      <c r="R26" s="149" t="str">
        <f>IF($J$3="Entire Portfolio",COUNTIFS('SP List (I-REAP)'!$D:$D,AllFundMode!$C26,'SP List (I-REAP)'!$J:$J,$R$6),IF($J$3="Approved Subprojects",COUNTIFS('SP List (I-REAP)'!$D:$D,AllFundMode!$C26,'SP List (I-REAP)'!$P:$P,AllFundMode!$J$3,'SP List (I-REAP)'!$J:$J,$R$6),IF($J$3="Pipelined Subprojects",COUNTIFS('SP List (I-REAP)'!$D:$D,AllFundMode!$C26,'SP List (I-REAP)'!$P:$P,AllFundMode!$J$3,'SP List (I-REAP)'!$J:$J,$R$6))))</f>
        <v>0</v>
      </c>
      <c r="S26" s="148" t="str">
        <f>IF($J$3="Entire Portfolio",SUMIFS('SP List (I-REAP)'!$O:$O,'SP List (I-REAP)'!$D:$D,AllFundMode!$C26,'SP List (I-REAP)'!$J:$J,AllFundMode!$R$6),IF($J$3="Approved Subprojects",SUMIFS('SP List (I-REAP)'!$O:$O,'SP List (I-REAP)'!$D:$D,AllFundMode!$C26,'SP List (I-REAP)'!$P:$P,AllFundMode!$J$3,'SP List (I-REAP)'!$J:$J,AllFundMode!$R$6),IF($J$3="Pipelined Subprojects",SUMIFS('SP List (I-REAP)'!$O:$O,'SP List (I-REAP)'!$D:$D,AllFundMode!$C26,'SP List (I-REAP)'!$P:$P,AllFundMode!$J$3,'SP List (I-REAP)'!$J:$J,AllFundMode!$R$6))))/1000000</f>
        <v>0</v>
      </c>
      <c r="T26" s="149" t="str">
        <f>IF($J$3="Entire Portfolio",SUMIFS('SP List (I-REAP)'!$AA:$AA,'SP List (I-REAP)'!$D:$D,AllFundMode!$C26,'SP List (I-REAP)'!$J:$J,$R$6),IF($J$3="Approved Subprojects",SUMIFS('SP List (I-REAP)'!$AA:$AA,'SP List (I-REAP)'!$D:$D,AllFundMode!$C26,'SP List (I-REAP)'!$P:$P,AllFundMode!$J$3,'SP List (I-REAP)'!$J:$J,$R$6),IF($J$3="Pipelined Subprojects",SUMIFS('SP List (I-REAP)'!$AA:$AA,'SP List (I-REAP)'!$D:$D,AllFundMode!$C26,'SP List (I-REAP)'!$P:$P,AllFundMode!$J$3,'SP List (I-REAP)'!$J:$J,$R$6))))</f>
        <v>0</v>
      </c>
      <c r="U26" s="149" t="str">
        <f>IF($J$3="Entire Portfolio",SUMIFS('SP List (I-REAP)'!$AD:$AD,'SP List (I-REAP)'!$D:$D,AllFundMode!$C26,'SP List (I-REAP)'!$J:$J,$R$6),IF($J$3="Approved Subprojects",SUMIFS('SP List (I-REAP)'!$AD:$AD,'SP List (I-REAP)'!$D:$D,AllFundMode!$C26,'SP List (I-REAP)'!$P:$P,AllFundMode!$J$3,'SP List (I-REAP)'!$J:$J,$R$6),IF($J$3="Pipelined Subprojects",SUMIFS('SP List (I-REAP)'!$AD:$AD,'SP List (I-REAP)'!$D:$D,AllFundMode!$C26,'SP List (I-REAP)'!$P:$P,AllFundMode!$J$3,'SP List (I-REAP)'!$J:$J,$R$6))))</f>
        <v>0</v>
      </c>
    </row>
    <row r="27" spans="1:22">
      <c r="B27" s="196" t="s">
        <v>14</v>
      </c>
      <c r="C27" s="196" t="s">
        <v>27</v>
      </c>
      <c r="D27" s="149" t="str">
        <f>IF($J$3="Entire Portfolio",COUNTIF('SP List (I-REAP)'!$D:$D,AllFundMode!$C27),IF($J$3="Approved Subprojects",COUNTIFS('SP List (I-REAP)'!$D:$D,AllFundMode!$C27,'SP List (I-REAP)'!$P:$P,AllFundMode!$J$3),IF($J$3="Pipelined Subprojects",COUNTIFS('SP List (I-REAP)'!$D:$D,AllFundMode!$C27,'SP List (I-REAP)'!$P:$P,AllFundMode!$J$3))))</f>
        <v>0</v>
      </c>
      <c r="E27" s="148" t="str">
        <f>IF($J$3="Entire Portfolio",SUMIF('SP List (I-REAP)'!$D:$D,AllFundMode!$C27,'SP List (I-REAP)'!$O:$O),IF($J$3="Approved Subprojects",SUMIFS('SP List (I-REAP)'!$O:$O,'SP List (I-REAP)'!$D:$D,AllFundMode!$C27,'SP List (I-REAP)'!$P:$P,AllFundMode!$J$3),IF($J$3="Pipelined Subprojects",SUMIFS('SP List (I-REAP)'!$O:$O,'SP List (I-REAP)'!$D:$D,AllFundMode!$C27,'SP List (I-REAP)'!$P:$P,AllFundMode!$J$3))))/1000000</f>
        <v>0</v>
      </c>
      <c r="F27" s="149" t="str">
        <f>IF($J$3="Entire Portfolio",SUMIF('SP List (I-REAP)'!$D:$D,AllFundMode!$C27,'SP List (I-REAP)'!$AA:$AA),IF($J$3="Approved Subprojects",SUMIFS('SP List (I-REAP)'!$AA:$AA,'SP List (I-REAP)'!$D:$D,AllFundMode!$C27,'SP List (I-REAP)'!$P:$P,AllFundMode!$J$3),IF($J$3="Pipelined Subprojects",SUMIFS('SP List (I-REAP)'!$AA:$AA,'SP List (I-REAP)'!$D:$D,AllFundMode!$C27,'SP List (I-REAP)'!$P:$P,AllFundMode!$J$3))))</f>
        <v>0</v>
      </c>
      <c r="G27" s="149" t="str">
        <f>IF($J$3="Entire Portfolio",SUMIF('SP List (I-REAP)'!$D:$D,AllFundMode!$C27,'SP List (I-REAP)'!$AD:$AD),IF($J$3="Approved Subprojects",SUMIFS('SP List (I-REAP)'!$AD:$AD,'SP List (I-REAP)'!$D:$D,AllFundMode!$C27,'SP List (I-REAP)'!$P:$P,AllFundMode!$J$3),IF($J$3="Pipelined Subprojects",SUMIFS('SP List (I-REAP)'!$AD:$AD,'SP List (I-REAP)'!$D:$D,AllFundMode!$C27,'SP List (I-REAP)'!$P:$P,AllFundMode!$J$3))))</f>
        <v>0</v>
      </c>
      <c r="H27" s="159" t="str">
        <f>IFERROR((+E27/F27)*1000," ")</f>
        <v>0</v>
      </c>
      <c r="I27" s="159" t="str">
        <f>IFERROR(E27*1000/G27," ")</f>
        <v>0</v>
      </c>
      <c r="J27" s="149" t="str">
        <f>IF($J$3="Entire Portfolio",COUNTIFS('SP List (I-REAP)'!$D:$D,AllFundMode!$C27,'SP List (I-REAP)'!$J:$J,$J$6),IF($J$3="Approved Subprojects",COUNTIFS('SP List (I-REAP)'!$D:$D,AllFundMode!$C27,'SP List (I-REAP)'!$P:$P,AllFundMode!$J$3,'SP List (I-REAP)'!$J:$J,$J$6),IF($J$3="Pipelined Subprojects",COUNTIFS('SP List (I-REAP)'!$D:$D,AllFundMode!$C27,'SP List (I-REAP)'!$P:$P,AllFundMode!$J$3,'SP List (I-REAP)'!$J:$J,$J$6))))</f>
        <v>0</v>
      </c>
      <c r="K27" s="148" t="str">
        <f>IF($J$3="Entire Portfolio",SUMIFS('SP List (I-REAP)'!$O:$O,'SP List (I-REAP)'!$D:$D,AllFundMode!$C27,'SP List (I-REAP)'!$J:$J,AllFundMode!$J$6),IF($J$3="Approved Subprojects",SUMIFS('SP List (I-REAP)'!$O:$O,'SP List (I-REAP)'!$D:$D,AllFundMode!$C27,'SP List (I-REAP)'!$P:$P,AllFundMode!$J$3,'SP List (I-REAP)'!$J:$J,AllFundMode!$J$6),IF($J$3="Pipelined Subprojects",SUMIFS('SP List (I-REAP)'!$O:$O,'SP List (I-REAP)'!$D:$D,AllFundMode!$C27,'SP List (I-REAP)'!$P:$P,AllFundMode!$J$3,'SP List (I-REAP)'!$J:$J,AllFundMode!$J$6))))/1000000</f>
        <v>0</v>
      </c>
      <c r="L27" s="149" t="str">
        <f>IF($J$3="Entire Portfolio",SUMIFS('SP List (I-REAP)'!$AA:$AA,'SP List (I-REAP)'!$D:$D,AllFundMode!$C27,'SP List (I-REAP)'!$J:$J,$J$6),IF($J$3="Approved Subprojects",SUMIFS('SP List (I-REAP)'!$AA:$AA,'SP List (I-REAP)'!$D:$D,AllFundMode!$C27,'SP List (I-REAP)'!$P:$P,AllFundMode!$J$3,'SP List (I-REAP)'!$J:$J,$J$6),IF($J$3="Pipelined Subprojects",SUMIFS('SP List (I-REAP)'!$AA:$AA,'SP List (I-REAP)'!$D:$D,AllFundMode!$C27,'SP List (I-REAP)'!$P:$P,AllFundMode!$J$3,'SP List (I-REAP)'!$J:$J,$J$6))))</f>
        <v>0</v>
      </c>
      <c r="M27" s="149" t="str">
        <f>IF($J$3="Entire Portfolio",SUMIFS('SP List (I-REAP)'!$AD:$AD,'SP List (I-REAP)'!$D:$D,AllFundMode!$C27,'SP List (I-REAP)'!$J:$J,$J$6),IF($J$3="Approved Subprojects",SUMIFS('SP List (I-REAP)'!$AD:$AD,'SP List (I-REAP)'!$D:$D,AllFundMode!$C27,'SP List (I-REAP)'!$P:$P,AllFundMode!$J$3,'SP List (I-REAP)'!$J:$J,$J$6),IF($J$3="Pipelined Subprojects",SUMIFS('SP List (I-REAP)'!$AD:$AD,'SP List (I-REAP)'!$D:$D,AllFundMode!$C27,'SP List (I-REAP)'!$P:$P,AllFundMode!$J$3,'SP List (I-REAP)'!$J:$J,$J$6))))</f>
        <v>0</v>
      </c>
      <c r="N27" s="149" t="str">
        <f>IF($J$3="Entire Portfolio",COUNTIFS('SP List (I-REAP)'!$D:$D,AllFundMode!$C27,'SP List (I-REAP)'!$J:$J,$N$6),IF($J$3="Approved Subprojects",COUNTIFS('SP List (I-REAP)'!$D:$D,AllFundMode!$C27,'SP List (I-REAP)'!$P:$P,AllFundMode!$J$3,'SP List (I-REAP)'!$J:$J,$N$6),IF($J$3="Pipelined Subprojects",COUNTIFS('SP List (I-REAP)'!$D:$D,AllFundMode!$C27,'SP List (I-REAP)'!$P:$P,AllFundMode!$J$3,'SP List (I-REAP)'!$J:$J,$N$6))))</f>
        <v>0</v>
      </c>
      <c r="O27" s="148" t="str">
        <f>IF($J$3="Entire Portfolio",SUMIFS('SP List (I-REAP)'!$O:$O,'SP List (I-REAP)'!$D:$D,AllFundMode!$C27,'SP List (I-REAP)'!$J:$J,AllFundMode!$N$6),IF($J$3="Approved Subprojects",SUMIFS('SP List (I-REAP)'!$O:$O,'SP List (I-REAP)'!$D:$D,AllFundMode!$C27,'SP List (I-REAP)'!$P:$P,AllFundMode!$J$3,'SP List (I-REAP)'!$J:$J,AllFundMode!$N$6),IF($J$3="Pipelined Subprojects",SUMIFS('SP List (I-REAP)'!$O:$O,'SP List (I-REAP)'!$D:$D,AllFundMode!$C27,'SP List (I-REAP)'!$P:$P,AllFundMode!$J$3,'SP List (I-REAP)'!$J:$J,AllFundMode!$N$6))))/1000000</f>
        <v>0</v>
      </c>
      <c r="P27" s="149" t="str">
        <f>IF($J$3="Entire Portfolio",SUMIFS('SP List (I-REAP)'!$AA:$AA,'SP List (I-REAP)'!$D:$D,AllFundMode!$C27,'SP List (I-REAP)'!$J:$J,$N$6),IF($J$3="Approved Subprojects",SUMIFS('SP List (I-REAP)'!$AA:$AA,'SP List (I-REAP)'!$D:$D,AllFundMode!$C27,'SP List (I-REAP)'!$P:$P,AllFundMode!$J$3,'SP List (I-REAP)'!$J:$J,$N$6),IF($J$3="Pipelined Subprojects",SUMIFS('SP List (I-REAP)'!$AA:$AA,'SP List (I-REAP)'!$D:$D,AllFundMode!$C27,'SP List (I-REAP)'!$P:$P,AllFundMode!$J$3,'SP List (I-REAP)'!$J:$J,$N$6))))</f>
        <v>0</v>
      </c>
      <c r="Q27" s="149" t="str">
        <f>IF($J$3="Entire Portfolio",SUMIFS('SP List (I-REAP)'!$AD:$AD,'SP List (I-REAP)'!$D:$D,AllFundMode!$C27,'SP List (I-REAP)'!$J:$J,$N$6),IF($J$3="Approved Subprojects",SUMIFS('SP List (I-REAP)'!$AD:$AD,'SP List (I-REAP)'!$D:$D,AllFundMode!$C27,'SP List (I-REAP)'!$P:$P,AllFundMode!$J$3,'SP List (I-REAP)'!$J:$J,$N$6),IF($J$3="Pipelined Subprojects",SUMIFS('SP List (I-REAP)'!$AD:$AD,'SP List (I-REAP)'!$D:$D,AllFundMode!$C27,'SP List (I-REAP)'!$P:$P,AllFundMode!$J$3,'SP List (I-REAP)'!$J:$J,$N$6))))</f>
        <v>0</v>
      </c>
      <c r="R27" s="149" t="str">
        <f>IF($J$3="Entire Portfolio",COUNTIFS('SP List (I-REAP)'!$D:$D,AllFundMode!$C27,'SP List (I-REAP)'!$J:$J,$R$6),IF($J$3="Approved Subprojects",COUNTIFS('SP List (I-REAP)'!$D:$D,AllFundMode!$C27,'SP List (I-REAP)'!$P:$P,AllFundMode!$J$3,'SP List (I-REAP)'!$J:$J,$R$6),IF($J$3="Pipelined Subprojects",COUNTIFS('SP List (I-REAP)'!$D:$D,AllFundMode!$C27,'SP List (I-REAP)'!$P:$P,AllFundMode!$J$3,'SP List (I-REAP)'!$J:$J,$R$6))))</f>
        <v>0</v>
      </c>
      <c r="S27" s="148" t="str">
        <f>IF($J$3="Entire Portfolio",SUMIFS('SP List (I-REAP)'!$O:$O,'SP List (I-REAP)'!$D:$D,AllFundMode!$C27,'SP List (I-REAP)'!$J:$J,AllFundMode!$R$6),IF($J$3="Approved Subprojects",SUMIFS('SP List (I-REAP)'!$O:$O,'SP List (I-REAP)'!$D:$D,AllFundMode!$C27,'SP List (I-REAP)'!$P:$P,AllFundMode!$J$3,'SP List (I-REAP)'!$J:$J,AllFundMode!$R$6),IF($J$3="Pipelined Subprojects",SUMIFS('SP List (I-REAP)'!$O:$O,'SP List (I-REAP)'!$D:$D,AllFundMode!$C27,'SP List (I-REAP)'!$P:$P,AllFundMode!$J$3,'SP List (I-REAP)'!$J:$J,AllFundMode!$R$6))))/1000000</f>
        <v>0</v>
      </c>
      <c r="T27" s="149" t="str">
        <f>IF($J$3="Entire Portfolio",SUMIFS('SP List (I-REAP)'!$AA:$AA,'SP List (I-REAP)'!$D:$D,AllFundMode!$C27,'SP List (I-REAP)'!$J:$J,$R$6),IF($J$3="Approved Subprojects",SUMIFS('SP List (I-REAP)'!$AA:$AA,'SP List (I-REAP)'!$D:$D,AllFundMode!$C27,'SP List (I-REAP)'!$P:$P,AllFundMode!$J$3,'SP List (I-REAP)'!$J:$J,$R$6),IF($J$3="Pipelined Subprojects",SUMIFS('SP List (I-REAP)'!$AA:$AA,'SP List (I-REAP)'!$D:$D,AllFundMode!$C27,'SP List (I-REAP)'!$P:$P,AllFundMode!$J$3,'SP List (I-REAP)'!$J:$J,$R$6))))</f>
        <v>0</v>
      </c>
      <c r="U27" s="149" t="str">
        <f>IF($J$3="Entire Portfolio",SUMIFS('SP List (I-REAP)'!$AD:$AD,'SP List (I-REAP)'!$D:$D,AllFundMode!$C27,'SP List (I-REAP)'!$J:$J,$R$6),IF($J$3="Approved Subprojects",SUMIFS('SP List (I-REAP)'!$AD:$AD,'SP List (I-REAP)'!$D:$D,AllFundMode!$C27,'SP List (I-REAP)'!$P:$P,AllFundMode!$J$3,'SP List (I-REAP)'!$J:$J,$R$6),IF($J$3="Pipelined Subprojects",SUMIFS('SP List (I-REAP)'!$AD:$AD,'SP List (I-REAP)'!$D:$D,AllFundMode!$C27,'SP List (I-REAP)'!$P:$P,AllFundMode!$J$3,'SP List (I-REAP)'!$J:$J,$R$6))))</f>
        <v>0</v>
      </c>
    </row>
    <row r="28" spans="1:22">
      <c r="B28" s="196" t="s">
        <v>14</v>
      </c>
      <c r="C28" s="196" t="s">
        <v>39</v>
      </c>
      <c r="D28" s="149" t="str">
        <f>IF($J$3="Entire Portfolio",COUNTIF('SP List (I-REAP)'!$D:$D,AllFundMode!$C28),IF($J$3="Approved Subprojects",COUNTIFS('SP List (I-REAP)'!$D:$D,AllFundMode!$C28,'SP List (I-REAP)'!$P:$P,AllFundMode!$J$3),IF($J$3="Pipelined Subprojects",COUNTIFS('SP List (I-REAP)'!$D:$D,AllFundMode!$C28,'SP List (I-REAP)'!$P:$P,AllFundMode!$J$3))))</f>
        <v>0</v>
      </c>
      <c r="E28" s="148" t="str">
        <f>IF($J$3="Entire Portfolio",SUMIF('SP List (I-REAP)'!$D:$D,AllFundMode!$C28,'SP List (I-REAP)'!$O:$O),IF($J$3="Approved Subprojects",SUMIFS('SP List (I-REAP)'!$O:$O,'SP List (I-REAP)'!$D:$D,AllFundMode!$C28,'SP List (I-REAP)'!$P:$P,AllFundMode!$J$3),IF($J$3="Pipelined Subprojects",SUMIFS('SP List (I-REAP)'!$O:$O,'SP List (I-REAP)'!$D:$D,AllFundMode!$C28,'SP List (I-REAP)'!$P:$P,AllFundMode!$J$3))))/1000000</f>
        <v>0</v>
      </c>
      <c r="F28" s="149" t="str">
        <f>IF($J$3="Entire Portfolio",SUMIF('SP List (I-REAP)'!$D:$D,AllFundMode!$C28,'SP List (I-REAP)'!$AA:$AA),IF($J$3="Approved Subprojects",SUMIFS('SP List (I-REAP)'!$AA:$AA,'SP List (I-REAP)'!$D:$D,AllFundMode!$C28,'SP List (I-REAP)'!$P:$P,AllFundMode!$J$3),IF($J$3="Pipelined Subprojects",SUMIFS('SP List (I-REAP)'!$AA:$AA,'SP List (I-REAP)'!$D:$D,AllFundMode!$C28,'SP List (I-REAP)'!$P:$P,AllFundMode!$J$3))))</f>
        <v>0</v>
      </c>
      <c r="G28" s="149" t="str">
        <f>IF($J$3="Entire Portfolio",SUMIF('SP List (I-REAP)'!$D:$D,AllFundMode!$C28,'SP List (I-REAP)'!$AD:$AD),IF($J$3="Approved Subprojects",SUMIFS('SP List (I-REAP)'!$AD:$AD,'SP List (I-REAP)'!$D:$D,AllFundMode!$C28,'SP List (I-REAP)'!$P:$P,AllFundMode!$J$3),IF($J$3="Pipelined Subprojects",SUMIFS('SP List (I-REAP)'!$AD:$AD,'SP List (I-REAP)'!$D:$D,AllFundMode!$C28,'SP List (I-REAP)'!$P:$P,AllFundMode!$J$3))))</f>
        <v>0</v>
      </c>
      <c r="H28" s="159" t="str">
        <f>IFERROR((+E28/F28)*1000," ")</f>
        <v>0</v>
      </c>
      <c r="I28" s="159" t="str">
        <f>IFERROR(E28*1000/G28," ")</f>
        <v>0</v>
      </c>
      <c r="J28" s="149" t="str">
        <f>IF($J$3="Entire Portfolio",COUNTIFS('SP List (I-REAP)'!$D:$D,AllFundMode!$C28,'SP List (I-REAP)'!$J:$J,$J$6),IF($J$3="Approved Subprojects",COUNTIFS('SP List (I-REAP)'!$D:$D,AllFundMode!$C28,'SP List (I-REAP)'!$P:$P,AllFundMode!$J$3,'SP List (I-REAP)'!$J:$J,$J$6),IF($J$3="Pipelined Subprojects",COUNTIFS('SP List (I-REAP)'!$D:$D,AllFundMode!$C28,'SP List (I-REAP)'!$P:$P,AllFundMode!$J$3,'SP List (I-REAP)'!$J:$J,$J$6))))</f>
        <v>0</v>
      </c>
      <c r="K28" s="148" t="str">
        <f>IF($J$3="Entire Portfolio",SUMIFS('SP List (I-REAP)'!$O:$O,'SP List (I-REAP)'!$D:$D,AllFundMode!$C28,'SP List (I-REAP)'!$J:$J,AllFundMode!$J$6),IF($J$3="Approved Subprojects",SUMIFS('SP List (I-REAP)'!$O:$O,'SP List (I-REAP)'!$D:$D,AllFundMode!$C28,'SP List (I-REAP)'!$P:$P,AllFundMode!$J$3,'SP List (I-REAP)'!$J:$J,AllFundMode!$J$6),IF($J$3="Pipelined Subprojects",SUMIFS('SP List (I-REAP)'!$O:$O,'SP List (I-REAP)'!$D:$D,AllFundMode!$C28,'SP List (I-REAP)'!$P:$P,AllFundMode!$J$3,'SP List (I-REAP)'!$J:$J,AllFundMode!$J$6))))/1000000</f>
        <v>0</v>
      </c>
      <c r="L28" s="149" t="str">
        <f>IF($J$3="Entire Portfolio",SUMIFS('SP List (I-REAP)'!$AA:$AA,'SP List (I-REAP)'!$D:$D,AllFundMode!$C28,'SP List (I-REAP)'!$J:$J,$J$6),IF($J$3="Approved Subprojects",SUMIFS('SP List (I-REAP)'!$AA:$AA,'SP List (I-REAP)'!$D:$D,AllFundMode!$C28,'SP List (I-REAP)'!$P:$P,AllFundMode!$J$3,'SP List (I-REAP)'!$J:$J,$J$6),IF($J$3="Pipelined Subprojects",SUMIFS('SP List (I-REAP)'!$AA:$AA,'SP List (I-REAP)'!$D:$D,AllFundMode!$C28,'SP List (I-REAP)'!$P:$P,AllFundMode!$J$3,'SP List (I-REAP)'!$J:$J,$J$6))))</f>
        <v>0</v>
      </c>
      <c r="M28" s="149" t="str">
        <f>IF($J$3="Entire Portfolio",SUMIFS('SP List (I-REAP)'!$AD:$AD,'SP List (I-REAP)'!$D:$D,AllFundMode!$C28,'SP List (I-REAP)'!$J:$J,$J$6),IF($J$3="Approved Subprojects",SUMIFS('SP List (I-REAP)'!$AD:$AD,'SP List (I-REAP)'!$D:$D,AllFundMode!$C28,'SP List (I-REAP)'!$P:$P,AllFundMode!$J$3,'SP List (I-REAP)'!$J:$J,$J$6),IF($J$3="Pipelined Subprojects",SUMIFS('SP List (I-REAP)'!$AD:$AD,'SP List (I-REAP)'!$D:$D,AllFundMode!$C28,'SP List (I-REAP)'!$P:$P,AllFundMode!$J$3,'SP List (I-REAP)'!$J:$J,$J$6))))</f>
        <v>0</v>
      </c>
      <c r="N28" s="149" t="str">
        <f>IF($J$3="Entire Portfolio",COUNTIFS('SP List (I-REAP)'!$D:$D,AllFundMode!$C28,'SP List (I-REAP)'!$J:$J,$N$6),IF($J$3="Approved Subprojects",COUNTIFS('SP List (I-REAP)'!$D:$D,AllFundMode!$C28,'SP List (I-REAP)'!$P:$P,AllFundMode!$J$3,'SP List (I-REAP)'!$J:$J,$N$6),IF($J$3="Pipelined Subprojects",COUNTIFS('SP List (I-REAP)'!$D:$D,AllFundMode!$C28,'SP List (I-REAP)'!$P:$P,AllFundMode!$J$3,'SP List (I-REAP)'!$J:$J,$N$6))))</f>
        <v>0</v>
      </c>
      <c r="O28" s="148" t="str">
        <f>IF($J$3="Entire Portfolio",SUMIFS('SP List (I-REAP)'!$O:$O,'SP List (I-REAP)'!$D:$D,AllFundMode!$C28,'SP List (I-REAP)'!$J:$J,AllFundMode!$N$6),IF($J$3="Approved Subprojects",SUMIFS('SP List (I-REAP)'!$O:$O,'SP List (I-REAP)'!$D:$D,AllFundMode!$C28,'SP List (I-REAP)'!$P:$P,AllFundMode!$J$3,'SP List (I-REAP)'!$J:$J,AllFundMode!$N$6),IF($J$3="Pipelined Subprojects",SUMIFS('SP List (I-REAP)'!$O:$O,'SP List (I-REAP)'!$D:$D,AllFundMode!$C28,'SP List (I-REAP)'!$P:$P,AllFundMode!$J$3,'SP List (I-REAP)'!$J:$J,AllFundMode!$N$6))))/1000000</f>
        <v>0</v>
      </c>
      <c r="P28" s="149" t="str">
        <f>IF($J$3="Entire Portfolio",SUMIFS('SP List (I-REAP)'!$AA:$AA,'SP List (I-REAP)'!$D:$D,AllFundMode!$C28,'SP List (I-REAP)'!$J:$J,$N$6),IF($J$3="Approved Subprojects",SUMIFS('SP List (I-REAP)'!$AA:$AA,'SP List (I-REAP)'!$D:$D,AllFundMode!$C28,'SP List (I-REAP)'!$P:$P,AllFundMode!$J$3,'SP List (I-REAP)'!$J:$J,$N$6),IF($J$3="Pipelined Subprojects",SUMIFS('SP List (I-REAP)'!$AA:$AA,'SP List (I-REAP)'!$D:$D,AllFundMode!$C28,'SP List (I-REAP)'!$P:$P,AllFundMode!$J$3,'SP List (I-REAP)'!$J:$J,$N$6))))</f>
        <v>0</v>
      </c>
      <c r="Q28" s="149" t="str">
        <f>IF($J$3="Entire Portfolio",SUMIFS('SP List (I-REAP)'!$AD:$AD,'SP List (I-REAP)'!$D:$D,AllFundMode!$C28,'SP List (I-REAP)'!$J:$J,$N$6),IF($J$3="Approved Subprojects",SUMIFS('SP List (I-REAP)'!$AD:$AD,'SP List (I-REAP)'!$D:$D,AllFundMode!$C28,'SP List (I-REAP)'!$P:$P,AllFundMode!$J$3,'SP List (I-REAP)'!$J:$J,$N$6),IF($J$3="Pipelined Subprojects",SUMIFS('SP List (I-REAP)'!$AD:$AD,'SP List (I-REAP)'!$D:$D,AllFundMode!$C28,'SP List (I-REAP)'!$P:$P,AllFundMode!$J$3,'SP List (I-REAP)'!$J:$J,$N$6))))</f>
        <v>0</v>
      </c>
      <c r="R28" s="149" t="str">
        <f>IF($J$3="Entire Portfolio",COUNTIFS('SP List (I-REAP)'!$D:$D,AllFundMode!$C28,'SP List (I-REAP)'!$J:$J,$R$6),IF($J$3="Approved Subprojects",COUNTIFS('SP List (I-REAP)'!$D:$D,AllFundMode!$C28,'SP List (I-REAP)'!$P:$P,AllFundMode!$J$3,'SP List (I-REAP)'!$J:$J,$R$6),IF($J$3="Pipelined Subprojects",COUNTIFS('SP List (I-REAP)'!$D:$D,AllFundMode!$C28,'SP List (I-REAP)'!$P:$P,AllFundMode!$J$3,'SP List (I-REAP)'!$J:$J,$R$6))))</f>
        <v>0</v>
      </c>
      <c r="S28" s="148" t="str">
        <f>IF($J$3="Entire Portfolio",SUMIFS('SP List (I-REAP)'!$O:$O,'SP List (I-REAP)'!$D:$D,AllFundMode!$C28,'SP List (I-REAP)'!$J:$J,AllFundMode!$R$6),IF($J$3="Approved Subprojects",SUMIFS('SP List (I-REAP)'!$O:$O,'SP List (I-REAP)'!$D:$D,AllFundMode!$C28,'SP List (I-REAP)'!$P:$P,AllFundMode!$J$3,'SP List (I-REAP)'!$J:$J,AllFundMode!$R$6),IF($J$3="Pipelined Subprojects",SUMIFS('SP List (I-REAP)'!$O:$O,'SP List (I-REAP)'!$D:$D,AllFundMode!$C28,'SP List (I-REAP)'!$P:$P,AllFundMode!$J$3,'SP List (I-REAP)'!$J:$J,AllFundMode!$R$6))))/1000000</f>
        <v>0</v>
      </c>
      <c r="T28" s="149" t="str">
        <f>IF($J$3="Entire Portfolio",SUMIFS('SP List (I-REAP)'!$AA:$AA,'SP List (I-REAP)'!$D:$D,AllFundMode!$C28,'SP List (I-REAP)'!$J:$J,$R$6),IF($J$3="Approved Subprojects",SUMIFS('SP List (I-REAP)'!$AA:$AA,'SP List (I-REAP)'!$D:$D,AllFundMode!$C28,'SP List (I-REAP)'!$P:$P,AllFundMode!$J$3,'SP List (I-REAP)'!$J:$J,$R$6),IF($J$3="Pipelined Subprojects",SUMIFS('SP List (I-REAP)'!$AA:$AA,'SP List (I-REAP)'!$D:$D,AllFundMode!$C28,'SP List (I-REAP)'!$P:$P,AllFundMode!$J$3,'SP List (I-REAP)'!$J:$J,$R$6))))</f>
        <v>0</v>
      </c>
      <c r="U28" s="149" t="str">
        <f>IF($J$3="Entire Portfolio",SUMIFS('SP List (I-REAP)'!$AD:$AD,'SP List (I-REAP)'!$D:$D,AllFundMode!$C28,'SP List (I-REAP)'!$J:$J,$R$6),IF($J$3="Approved Subprojects",SUMIFS('SP List (I-REAP)'!$AD:$AD,'SP List (I-REAP)'!$D:$D,AllFundMode!$C28,'SP List (I-REAP)'!$P:$P,AllFundMode!$J$3,'SP List (I-REAP)'!$J:$J,$R$6),IF($J$3="Pipelined Subprojects",SUMIFS('SP List (I-REAP)'!$AD:$AD,'SP List (I-REAP)'!$D:$D,AllFundMode!$C28,'SP List (I-REAP)'!$P:$P,AllFundMode!$J$3,'SP List (I-REAP)'!$J:$J,$R$6))))</f>
        <v>0</v>
      </c>
    </row>
    <row r="29" spans="1:22">
      <c r="B29" s="196" t="s">
        <v>14</v>
      </c>
      <c r="C29" s="196" t="s">
        <v>76</v>
      </c>
      <c r="D29" s="149" t="str">
        <f>IF($J$3="Entire Portfolio",COUNTIF('SP List (I-REAP)'!$D:$D,AllFundMode!$C29),IF($J$3="Approved Subprojects",COUNTIFS('SP List (I-REAP)'!$D:$D,AllFundMode!$C29,'SP List (I-REAP)'!$P:$P,AllFundMode!$J$3),IF($J$3="Pipelined Subprojects",COUNTIFS('SP List (I-REAP)'!$D:$D,AllFundMode!$C29,'SP List (I-REAP)'!$P:$P,AllFundMode!$J$3))))</f>
        <v>0</v>
      </c>
      <c r="E29" s="148" t="str">
        <f>IF($J$3="Entire Portfolio",SUMIF('SP List (I-REAP)'!$D:$D,AllFundMode!$C29,'SP List (I-REAP)'!$O:$O),IF($J$3="Approved Subprojects",SUMIFS('SP List (I-REAP)'!$O:$O,'SP List (I-REAP)'!$D:$D,AllFundMode!$C29,'SP List (I-REAP)'!$P:$P,AllFundMode!$J$3),IF($J$3="Pipelined Subprojects",SUMIFS('SP List (I-REAP)'!$O:$O,'SP List (I-REAP)'!$D:$D,AllFundMode!$C29,'SP List (I-REAP)'!$P:$P,AllFundMode!$J$3))))/1000000</f>
        <v>0</v>
      </c>
      <c r="F29" s="149" t="str">
        <f>IF($J$3="Entire Portfolio",SUMIF('SP List (I-REAP)'!$D:$D,AllFundMode!$C29,'SP List (I-REAP)'!$AA:$AA),IF($J$3="Approved Subprojects",SUMIFS('SP List (I-REAP)'!$AA:$AA,'SP List (I-REAP)'!$D:$D,AllFundMode!$C29,'SP List (I-REAP)'!$P:$P,AllFundMode!$J$3),IF($J$3="Pipelined Subprojects",SUMIFS('SP List (I-REAP)'!$AA:$AA,'SP List (I-REAP)'!$D:$D,AllFundMode!$C29,'SP List (I-REAP)'!$P:$P,AllFundMode!$J$3))))</f>
        <v>0</v>
      </c>
      <c r="G29" s="149" t="str">
        <f>IF($J$3="Entire Portfolio",SUMIF('SP List (I-REAP)'!$D:$D,AllFundMode!$C29,'SP List (I-REAP)'!$AD:$AD),IF($J$3="Approved Subprojects",SUMIFS('SP List (I-REAP)'!$AD:$AD,'SP List (I-REAP)'!$D:$D,AllFundMode!$C29,'SP List (I-REAP)'!$P:$P,AllFundMode!$J$3),IF($J$3="Pipelined Subprojects",SUMIFS('SP List (I-REAP)'!$AD:$AD,'SP List (I-REAP)'!$D:$D,AllFundMode!$C29,'SP List (I-REAP)'!$P:$P,AllFundMode!$J$3))))</f>
        <v>0</v>
      </c>
      <c r="H29" s="159" t="str">
        <f>IFERROR((+E29/F29)*1000," ")</f>
        <v>0</v>
      </c>
      <c r="I29" s="159" t="str">
        <f>IFERROR(E29*1000/G29," ")</f>
        <v>0</v>
      </c>
      <c r="J29" s="149" t="str">
        <f>IF($J$3="Entire Portfolio",COUNTIFS('SP List (I-REAP)'!$D:$D,AllFundMode!$C29,'SP List (I-REAP)'!$J:$J,$J$6),IF($J$3="Approved Subprojects",COUNTIFS('SP List (I-REAP)'!$D:$D,AllFundMode!$C29,'SP List (I-REAP)'!$P:$P,AllFundMode!$J$3,'SP List (I-REAP)'!$J:$J,$J$6),IF($J$3="Pipelined Subprojects",COUNTIFS('SP List (I-REAP)'!$D:$D,AllFundMode!$C29,'SP List (I-REAP)'!$P:$P,AllFundMode!$J$3,'SP List (I-REAP)'!$J:$J,$J$6))))</f>
        <v>0</v>
      </c>
      <c r="K29" s="148" t="str">
        <f>IF($J$3="Entire Portfolio",SUMIFS('SP List (I-REAP)'!$O:$O,'SP List (I-REAP)'!$D:$D,AllFundMode!$C29,'SP List (I-REAP)'!$J:$J,AllFundMode!$J$6),IF($J$3="Approved Subprojects",SUMIFS('SP List (I-REAP)'!$O:$O,'SP List (I-REAP)'!$D:$D,AllFundMode!$C29,'SP List (I-REAP)'!$P:$P,AllFundMode!$J$3,'SP List (I-REAP)'!$J:$J,AllFundMode!$J$6),IF($J$3="Pipelined Subprojects",SUMIFS('SP List (I-REAP)'!$O:$O,'SP List (I-REAP)'!$D:$D,AllFundMode!$C29,'SP List (I-REAP)'!$P:$P,AllFundMode!$J$3,'SP List (I-REAP)'!$J:$J,AllFundMode!$J$6))))/1000000</f>
        <v>0</v>
      </c>
      <c r="L29" s="149" t="str">
        <f>IF($J$3="Entire Portfolio",SUMIFS('SP List (I-REAP)'!$AA:$AA,'SP List (I-REAP)'!$D:$D,AllFundMode!$C29,'SP List (I-REAP)'!$J:$J,$J$6),IF($J$3="Approved Subprojects",SUMIFS('SP List (I-REAP)'!$AA:$AA,'SP List (I-REAP)'!$D:$D,AllFundMode!$C29,'SP List (I-REAP)'!$P:$P,AllFundMode!$J$3,'SP List (I-REAP)'!$J:$J,$J$6),IF($J$3="Pipelined Subprojects",SUMIFS('SP List (I-REAP)'!$AA:$AA,'SP List (I-REAP)'!$D:$D,AllFundMode!$C29,'SP List (I-REAP)'!$P:$P,AllFundMode!$J$3,'SP List (I-REAP)'!$J:$J,$J$6))))</f>
        <v>0</v>
      </c>
      <c r="M29" s="149" t="str">
        <f>IF($J$3="Entire Portfolio",SUMIFS('SP List (I-REAP)'!$AD:$AD,'SP List (I-REAP)'!$D:$D,AllFundMode!$C29,'SP List (I-REAP)'!$J:$J,$J$6),IF($J$3="Approved Subprojects",SUMIFS('SP List (I-REAP)'!$AD:$AD,'SP List (I-REAP)'!$D:$D,AllFundMode!$C29,'SP List (I-REAP)'!$P:$P,AllFundMode!$J$3,'SP List (I-REAP)'!$J:$J,$J$6),IF($J$3="Pipelined Subprojects",SUMIFS('SP List (I-REAP)'!$AD:$AD,'SP List (I-REAP)'!$D:$D,AllFundMode!$C29,'SP List (I-REAP)'!$P:$P,AllFundMode!$J$3,'SP List (I-REAP)'!$J:$J,$J$6))))</f>
        <v>0</v>
      </c>
      <c r="N29" s="149" t="str">
        <f>IF($J$3="Entire Portfolio",COUNTIFS('SP List (I-REAP)'!$D:$D,AllFundMode!$C29,'SP List (I-REAP)'!$J:$J,$N$6),IF($J$3="Approved Subprojects",COUNTIFS('SP List (I-REAP)'!$D:$D,AllFundMode!$C29,'SP List (I-REAP)'!$P:$P,AllFundMode!$J$3,'SP List (I-REAP)'!$J:$J,$N$6),IF($J$3="Pipelined Subprojects",COUNTIFS('SP List (I-REAP)'!$D:$D,AllFundMode!$C29,'SP List (I-REAP)'!$P:$P,AllFundMode!$J$3,'SP List (I-REAP)'!$J:$J,$N$6))))</f>
        <v>0</v>
      </c>
      <c r="O29" s="148" t="str">
        <f>IF($J$3="Entire Portfolio",SUMIFS('SP List (I-REAP)'!$O:$O,'SP List (I-REAP)'!$D:$D,AllFundMode!$C29,'SP List (I-REAP)'!$J:$J,AllFundMode!$N$6),IF($J$3="Approved Subprojects",SUMIFS('SP List (I-REAP)'!$O:$O,'SP List (I-REAP)'!$D:$D,AllFundMode!$C29,'SP List (I-REAP)'!$P:$P,AllFundMode!$J$3,'SP List (I-REAP)'!$J:$J,AllFundMode!$N$6),IF($J$3="Pipelined Subprojects",SUMIFS('SP List (I-REAP)'!$O:$O,'SP List (I-REAP)'!$D:$D,AllFundMode!$C29,'SP List (I-REAP)'!$P:$P,AllFundMode!$J$3,'SP List (I-REAP)'!$J:$J,AllFundMode!$N$6))))/1000000</f>
        <v>0</v>
      </c>
      <c r="P29" s="149" t="str">
        <f>IF($J$3="Entire Portfolio",SUMIFS('SP List (I-REAP)'!$AA:$AA,'SP List (I-REAP)'!$D:$D,AllFundMode!$C29,'SP List (I-REAP)'!$J:$J,$N$6),IF($J$3="Approved Subprojects",SUMIFS('SP List (I-REAP)'!$AA:$AA,'SP List (I-REAP)'!$D:$D,AllFundMode!$C29,'SP List (I-REAP)'!$P:$P,AllFundMode!$J$3,'SP List (I-REAP)'!$J:$J,$N$6),IF($J$3="Pipelined Subprojects",SUMIFS('SP List (I-REAP)'!$AA:$AA,'SP List (I-REAP)'!$D:$D,AllFundMode!$C29,'SP List (I-REAP)'!$P:$P,AllFundMode!$J$3,'SP List (I-REAP)'!$J:$J,$N$6))))</f>
        <v>0</v>
      </c>
      <c r="Q29" s="149" t="str">
        <f>IF($J$3="Entire Portfolio",SUMIFS('SP List (I-REAP)'!$AD:$AD,'SP List (I-REAP)'!$D:$D,AllFundMode!$C29,'SP List (I-REAP)'!$J:$J,$N$6),IF($J$3="Approved Subprojects",SUMIFS('SP List (I-REAP)'!$AD:$AD,'SP List (I-REAP)'!$D:$D,AllFundMode!$C29,'SP List (I-REAP)'!$P:$P,AllFundMode!$J$3,'SP List (I-REAP)'!$J:$J,$N$6),IF($J$3="Pipelined Subprojects",SUMIFS('SP List (I-REAP)'!$AD:$AD,'SP List (I-REAP)'!$D:$D,AllFundMode!$C29,'SP List (I-REAP)'!$P:$P,AllFundMode!$J$3,'SP List (I-REAP)'!$J:$J,$N$6))))</f>
        <v>0</v>
      </c>
      <c r="R29" s="149" t="str">
        <f>IF($J$3="Entire Portfolio",COUNTIFS('SP List (I-REAP)'!$D:$D,AllFundMode!$C29,'SP List (I-REAP)'!$J:$J,$R$6),IF($J$3="Approved Subprojects",COUNTIFS('SP List (I-REAP)'!$D:$D,AllFundMode!$C29,'SP List (I-REAP)'!$P:$P,AllFundMode!$J$3,'SP List (I-REAP)'!$J:$J,$R$6),IF($J$3="Pipelined Subprojects",COUNTIFS('SP List (I-REAP)'!$D:$D,AllFundMode!$C29,'SP List (I-REAP)'!$P:$P,AllFundMode!$J$3,'SP List (I-REAP)'!$J:$J,$R$6))))</f>
        <v>0</v>
      </c>
      <c r="S29" s="148" t="str">
        <f>IF($J$3="Entire Portfolio",SUMIFS('SP List (I-REAP)'!$O:$O,'SP List (I-REAP)'!$D:$D,AllFundMode!$C29,'SP List (I-REAP)'!$J:$J,AllFundMode!$R$6),IF($J$3="Approved Subprojects",SUMIFS('SP List (I-REAP)'!$O:$O,'SP List (I-REAP)'!$D:$D,AllFundMode!$C29,'SP List (I-REAP)'!$P:$P,AllFundMode!$J$3,'SP List (I-REAP)'!$J:$J,AllFundMode!$R$6),IF($J$3="Pipelined Subprojects",SUMIFS('SP List (I-REAP)'!$O:$O,'SP List (I-REAP)'!$D:$D,AllFundMode!$C29,'SP List (I-REAP)'!$P:$P,AllFundMode!$J$3,'SP List (I-REAP)'!$J:$J,AllFundMode!$R$6))))/1000000</f>
        <v>0</v>
      </c>
      <c r="T29" s="149" t="str">
        <f>IF($J$3="Entire Portfolio",SUMIFS('SP List (I-REAP)'!$AA:$AA,'SP List (I-REAP)'!$D:$D,AllFundMode!$C29,'SP List (I-REAP)'!$J:$J,$R$6),IF($J$3="Approved Subprojects",SUMIFS('SP List (I-REAP)'!$AA:$AA,'SP List (I-REAP)'!$D:$D,AllFundMode!$C29,'SP List (I-REAP)'!$P:$P,AllFundMode!$J$3,'SP List (I-REAP)'!$J:$J,$R$6),IF($J$3="Pipelined Subprojects",SUMIFS('SP List (I-REAP)'!$AA:$AA,'SP List (I-REAP)'!$D:$D,AllFundMode!$C29,'SP List (I-REAP)'!$P:$P,AllFundMode!$J$3,'SP List (I-REAP)'!$J:$J,$R$6))))</f>
        <v>0</v>
      </c>
      <c r="U29" s="149" t="str">
        <f>IF($J$3="Entire Portfolio",SUMIFS('SP List (I-REAP)'!$AD:$AD,'SP List (I-REAP)'!$D:$D,AllFundMode!$C29,'SP List (I-REAP)'!$J:$J,$R$6),IF($J$3="Approved Subprojects",SUMIFS('SP List (I-REAP)'!$AD:$AD,'SP List (I-REAP)'!$D:$D,AllFundMode!$C29,'SP List (I-REAP)'!$P:$P,AllFundMode!$J$3,'SP List (I-REAP)'!$J:$J,$R$6),IF($J$3="Pipelined Subprojects",SUMIFS('SP List (I-REAP)'!$AD:$AD,'SP List (I-REAP)'!$D:$D,AllFundMode!$C29,'SP List (I-REAP)'!$P:$P,AllFundMode!$J$3,'SP List (I-REAP)'!$J:$J,$R$6))))</f>
        <v>0</v>
      </c>
    </row>
    <row r="30" spans="1:22">
      <c r="B30" s="196" t="s">
        <v>14</v>
      </c>
      <c r="C30" s="196" t="s">
        <v>81</v>
      </c>
      <c r="D30" s="149" t="str">
        <f>IF($J$3="Entire Portfolio",COUNTIF('SP List (I-REAP)'!$D:$D,AllFundMode!$C30),IF($J$3="Approved Subprojects",COUNTIFS('SP List (I-REAP)'!$D:$D,AllFundMode!$C30,'SP List (I-REAP)'!$P:$P,AllFundMode!$J$3),IF($J$3="Pipelined Subprojects",COUNTIFS('SP List (I-REAP)'!$D:$D,AllFundMode!$C30,'SP List (I-REAP)'!$P:$P,AllFundMode!$J$3))))</f>
        <v>0</v>
      </c>
      <c r="E30" s="148" t="str">
        <f>IF($J$3="Entire Portfolio",SUMIF('SP List (I-REAP)'!$D:$D,AllFundMode!$C30,'SP List (I-REAP)'!$O:$O),IF($J$3="Approved Subprojects",SUMIFS('SP List (I-REAP)'!$O:$O,'SP List (I-REAP)'!$D:$D,AllFundMode!$C30,'SP List (I-REAP)'!$P:$P,AllFundMode!$J$3),IF($J$3="Pipelined Subprojects",SUMIFS('SP List (I-REAP)'!$O:$O,'SP List (I-REAP)'!$D:$D,AllFundMode!$C30,'SP List (I-REAP)'!$P:$P,AllFundMode!$J$3))))/1000000</f>
        <v>0</v>
      </c>
      <c r="F30" s="149" t="str">
        <f>IF($J$3="Entire Portfolio",SUMIF('SP List (I-REAP)'!$D:$D,AllFundMode!$C30,'SP List (I-REAP)'!$AA:$AA),IF($J$3="Approved Subprojects",SUMIFS('SP List (I-REAP)'!$AA:$AA,'SP List (I-REAP)'!$D:$D,AllFundMode!$C30,'SP List (I-REAP)'!$P:$P,AllFundMode!$J$3),IF($J$3="Pipelined Subprojects",SUMIFS('SP List (I-REAP)'!$AA:$AA,'SP List (I-REAP)'!$D:$D,AllFundMode!$C30,'SP List (I-REAP)'!$P:$P,AllFundMode!$J$3))))</f>
        <v>0</v>
      </c>
      <c r="G30" s="149" t="str">
        <f>IF($J$3="Entire Portfolio",SUMIF('SP List (I-REAP)'!$D:$D,AllFundMode!$C30,'SP List (I-REAP)'!$AD:$AD),IF($J$3="Approved Subprojects",SUMIFS('SP List (I-REAP)'!$AD:$AD,'SP List (I-REAP)'!$D:$D,AllFundMode!$C30,'SP List (I-REAP)'!$P:$P,AllFundMode!$J$3),IF($J$3="Pipelined Subprojects",SUMIFS('SP List (I-REAP)'!$AD:$AD,'SP List (I-REAP)'!$D:$D,AllFundMode!$C30,'SP List (I-REAP)'!$P:$P,AllFundMode!$J$3))))</f>
        <v>0</v>
      </c>
      <c r="H30" s="159" t="str">
        <f>IFERROR((+E30/F30)*1000," ")</f>
        <v>0</v>
      </c>
      <c r="I30" s="159" t="str">
        <f>IFERROR(E30*1000/G30," ")</f>
        <v>0</v>
      </c>
      <c r="J30" s="149" t="str">
        <f>IF($J$3="Entire Portfolio",COUNTIFS('SP List (I-REAP)'!$D:$D,AllFundMode!$C30,'SP List (I-REAP)'!$J:$J,$J$6),IF($J$3="Approved Subprojects",COUNTIFS('SP List (I-REAP)'!$D:$D,AllFundMode!$C30,'SP List (I-REAP)'!$P:$P,AllFundMode!$J$3,'SP List (I-REAP)'!$J:$J,$J$6),IF($J$3="Pipelined Subprojects",COUNTIFS('SP List (I-REAP)'!$D:$D,AllFundMode!$C30,'SP List (I-REAP)'!$P:$P,AllFundMode!$J$3,'SP List (I-REAP)'!$J:$J,$J$6))))</f>
        <v>0</v>
      </c>
      <c r="K30" s="148" t="str">
        <f>IF($J$3="Entire Portfolio",SUMIFS('SP List (I-REAP)'!$O:$O,'SP List (I-REAP)'!$D:$D,AllFundMode!$C30,'SP List (I-REAP)'!$J:$J,AllFundMode!$J$6),IF($J$3="Approved Subprojects",SUMIFS('SP List (I-REAP)'!$O:$O,'SP List (I-REAP)'!$D:$D,AllFundMode!$C30,'SP List (I-REAP)'!$P:$P,AllFundMode!$J$3,'SP List (I-REAP)'!$J:$J,AllFundMode!$J$6),IF($J$3="Pipelined Subprojects",SUMIFS('SP List (I-REAP)'!$O:$O,'SP List (I-REAP)'!$D:$D,AllFundMode!$C30,'SP List (I-REAP)'!$P:$P,AllFundMode!$J$3,'SP List (I-REAP)'!$J:$J,AllFundMode!$J$6))))/1000000</f>
        <v>0</v>
      </c>
      <c r="L30" s="149" t="str">
        <f>IF($J$3="Entire Portfolio",SUMIFS('SP List (I-REAP)'!$AA:$AA,'SP List (I-REAP)'!$D:$D,AllFundMode!$C30,'SP List (I-REAP)'!$J:$J,$J$6),IF($J$3="Approved Subprojects",SUMIFS('SP List (I-REAP)'!$AA:$AA,'SP List (I-REAP)'!$D:$D,AllFundMode!$C30,'SP List (I-REAP)'!$P:$P,AllFundMode!$J$3,'SP List (I-REAP)'!$J:$J,$J$6),IF($J$3="Pipelined Subprojects",SUMIFS('SP List (I-REAP)'!$AA:$AA,'SP List (I-REAP)'!$D:$D,AllFundMode!$C30,'SP List (I-REAP)'!$P:$P,AllFundMode!$J$3,'SP List (I-REAP)'!$J:$J,$J$6))))</f>
        <v>0</v>
      </c>
      <c r="M30" s="149" t="str">
        <f>IF($J$3="Entire Portfolio",SUMIFS('SP List (I-REAP)'!$AD:$AD,'SP List (I-REAP)'!$D:$D,AllFundMode!$C30,'SP List (I-REAP)'!$J:$J,$J$6),IF($J$3="Approved Subprojects",SUMIFS('SP List (I-REAP)'!$AD:$AD,'SP List (I-REAP)'!$D:$D,AllFundMode!$C30,'SP List (I-REAP)'!$P:$P,AllFundMode!$J$3,'SP List (I-REAP)'!$J:$J,$J$6),IF($J$3="Pipelined Subprojects",SUMIFS('SP List (I-REAP)'!$AD:$AD,'SP List (I-REAP)'!$D:$D,AllFundMode!$C30,'SP List (I-REAP)'!$P:$P,AllFundMode!$J$3,'SP List (I-REAP)'!$J:$J,$J$6))))</f>
        <v>0</v>
      </c>
      <c r="N30" s="149" t="str">
        <f>IF($J$3="Entire Portfolio",COUNTIFS('SP List (I-REAP)'!$D:$D,AllFundMode!$C30,'SP List (I-REAP)'!$J:$J,$N$6),IF($J$3="Approved Subprojects",COUNTIFS('SP List (I-REAP)'!$D:$D,AllFundMode!$C30,'SP List (I-REAP)'!$P:$P,AllFundMode!$J$3,'SP List (I-REAP)'!$J:$J,$N$6),IF($J$3="Pipelined Subprojects",COUNTIFS('SP List (I-REAP)'!$D:$D,AllFundMode!$C30,'SP List (I-REAP)'!$P:$P,AllFundMode!$J$3,'SP List (I-REAP)'!$J:$J,$N$6))))</f>
        <v>0</v>
      </c>
      <c r="O30" s="148" t="str">
        <f>IF($J$3="Entire Portfolio",SUMIFS('SP List (I-REAP)'!$O:$O,'SP List (I-REAP)'!$D:$D,AllFundMode!$C30,'SP List (I-REAP)'!$J:$J,AllFundMode!$N$6),IF($J$3="Approved Subprojects",SUMIFS('SP List (I-REAP)'!$O:$O,'SP List (I-REAP)'!$D:$D,AllFundMode!$C30,'SP List (I-REAP)'!$P:$P,AllFundMode!$J$3,'SP List (I-REAP)'!$J:$J,AllFundMode!$N$6),IF($J$3="Pipelined Subprojects",SUMIFS('SP List (I-REAP)'!$O:$O,'SP List (I-REAP)'!$D:$D,AllFundMode!$C30,'SP List (I-REAP)'!$P:$P,AllFundMode!$J$3,'SP List (I-REAP)'!$J:$J,AllFundMode!$N$6))))/1000000</f>
        <v>0</v>
      </c>
      <c r="P30" s="149" t="str">
        <f>IF($J$3="Entire Portfolio",SUMIFS('SP List (I-REAP)'!$AA:$AA,'SP List (I-REAP)'!$D:$D,AllFundMode!$C30,'SP List (I-REAP)'!$J:$J,$N$6),IF($J$3="Approved Subprojects",SUMIFS('SP List (I-REAP)'!$AA:$AA,'SP List (I-REAP)'!$D:$D,AllFundMode!$C30,'SP List (I-REAP)'!$P:$P,AllFundMode!$J$3,'SP List (I-REAP)'!$J:$J,$N$6),IF($J$3="Pipelined Subprojects",SUMIFS('SP List (I-REAP)'!$AA:$AA,'SP List (I-REAP)'!$D:$D,AllFundMode!$C30,'SP List (I-REAP)'!$P:$P,AllFundMode!$J$3,'SP List (I-REAP)'!$J:$J,$N$6))))</f>
        <v>0</v>
      </c>
      <c r="Q30" s="149" t="str">
        <f>IF($J$3="Entire Portfolio",SUMIFS('SP List (I-REAP)'!$AD:$AD,'SP List (I-REAP)'!$D:$D,AllFundMode!$C30,'SP List (I-REAP)'!$J:$J,$N$6),IF($J$3="Approved Subprojects",SUMIFS('SP List (I-REAP)'!$AD:$AD,'SP List (I-REAP)'!$D:$D,AllFundMode!$C30,'SP List (I-REAP)'!$P:$P,AllFundMode!$J$3,'SP List (I-REAP)'!$J:$J,$N$6),IF($J$3="Pipelined Subprojects",SUMIFS('SP List (I-REAP)'!$AD:$AD,'SP List (I-REAP)'!$D:$D,AllFundMode!$C30,'SP List (I-REAP)'!$P:$P,AllFundMode!$J$3,'SP List (I-REAP)'!$J:$J,$N$6))))</f>
        <v>0</v>
      </c>
      <c r="R30" s="149" t="str">
        <f>IF($J$3="Entire Portfolio",COUNTIFS('SP List (I-REAP)'!$D:$D,AllFundMode!$C30,'SP List (I-REAP)'!$J:$J,$R$6),IF($J$3="Approved Subprojects",COUNTIFS('SP List (I-REAP)'!$D:$D,AllFundMode!$C30,'SP List (I-REAP)'!$P:$P,AllFundMode!$J$3,'SP List (I-REAP)'!$J:$J,$R$6),IF($J$3="Pipelined Subprojects",COUNTIFS('SP List (I-REAP)'!$D:$D,AllFundMode!$C30,'SP List (I-REAP)'!$P:$P,AllFundMode!$J$3,'SP List (I-REAP)'!$J:$J,$R$6))))</f>
        <v>0</v>
      </c>
      <c r="S30" s="148" t="str">
        <f>IF($J$3="Entire Portfolio",SUMIFS('SP List (I-REAP)'!$O:$O,'SP List (I-REAP)'!$D:$D,AllFundMode!$C30,'SP List (I-REAP)'!$J:$J,AllFundMode!$R$6),IF($J$3="Approved Subprojects",SUMIFS('SP List (I-REAP)'!$O:$O,'SP List (I-REAP)'!$D:$D,AllFundMode!$C30,'SP List (I-REAP)'!$P:$P,AllFundMode!$J$3,'SP List (I-REAP)'!$J:$J,AllFundMode!$R$6),IF($J$3="Pipelined Subprojects",SUMIFS('SP List (I-REAP)'!$O:$O,'SP List (I-REAP)'!$D:$D,AllFundMode!$C30,'SP List (I-REAP)'!$P:$P,AllFundMode!$J$3,'SP List (I-REAP)'!$J:$J,AllFundMode!$R$6))))/1000000</f>
        <v>0</v>
      </c>
      <c r="T30" s="149" t="str">
        <f>IF($J$3="Entire Portfolio",SUMIFS('SP List (I-REAP)'!$AA:$AA,'SP List (I-REAP)'!$D:$D,AllFundMode!$C30,'SP List (I-REAP)'!$J:$J,$R$6),IF($J$3="Approved Subprojects",SUMIFS('SP List (I-REAP)'!$AA:$AA,'SP List (I-REAP)'!$D:$D,AllFundMode!$C30,'SP List (I-REAP)'!$P:$P,AllFundMode!$J$3,'SP List (I-REAP)'!$J:$J,$R$6),IF($J$3="Pipelined Subprojects",SUMIFS('SP List (I-REAP)'!$AA:$AA,'SP List (I-REAP)'!$D:$D,AllFundMode!$C30,'SP List (I-REAP)'!$P:$P,AllFundMode!$J$3,'SP List (I-REAP)'!$J:$J,$R$6))))</f>
        <v>0</v>
      </c>
      <c r="U30" s="149" t="str">
        <f>IF($J$3="Entire Portfolio",SUMIFS('SP List (I-REAP)'!$AD:$AD,'SP List (I-REAP)'!$D:$D,AllFundMode!$C30,'SP List (I-REAP)'!$J:$J,$R$6),IF($J$3="Approved Subprojects",SUMIFS('SP List (I-REAP)'!$AD:$AD,'SP List (I-REAP)'!$D:$D,AllFundMode!$C30,'SP List (I-REAP)'!$P:$P,AllFundMode!$J$3,'SP List (I-REAP)'!$J:$J,$R$6),IF($J$3="Pipelined Subprojects",SUMIFS('SP List (I-REAP)'!$AD:$AD,'SP List (I-REAP)'!$D:$D,AllFundMode!$C30,'SP List (I-REAP)'!$P:$P,AllFundMode!$J$3,'SP List (I-REAP)'!$J:$J,$R$6))))</f>
        <v>0</v>
      </c>
    </row>
    <row r="31" spans="1:22">
      <c r="B31" s="196" t="s">
        <v>14</v>
      </c>
      <c r="C31" s="196" t="s">
        <v>95</v>
      </c>
      <c r="D31" s="149" t="str">
        <f>IF($J$3="Entire Portfolio",COUNTIF('SP List (I-REAP)'!$D:$D,AllFundMode!$C31),IF($J$3="Approved Subprojects",COUNTIFS('SP List (I-REAP)'!$D:$D,AllFundMode!$C31,'SP List (I-REAP)'!$P:$P,AllFundMode!$J$3),IF($J$3="Pipelined Subprojects",COUNTIFS('SP List (I-REAP)'!$D:$D,AllFundMode!$C31,'SP List (I-REAP)'!$P:$P,AllFundMode!$J$3))))</f>
        <v>0</v>
      </c>
      <c r="E31" s="148" t="str">
        <f>IF($J$3="Entire Portfolio",SUMIF('SP List (I-REAP)'!$D:$D,AllFundMode!$C31,'SP List (I-REAP)'!$O:$O),IF($J$3="Approved Subprojects",SUMIFS('SP List (I-REAP)'!$O:$O,'SP List (I-REAP)'!$D:$D,AllFundMode!$C31,'SP List (I-REAP)'!$P:$P,AllFundMode!$J$3),IF($J$3="Pipelined Subprojects",SUMIFS('SP List (I-REAP)'!$O:$O,'SP List (I-REAP)'!$D:$D,AllFundMode!$C31,'SP List (I-REAP)'!$P:$P,AllFundMode!$J$3))))/1000000</f>
        <v>0</v>
      </c>
      <c r="F31" s="149" t="str">
        <f>IF($J$3="Entire Portfolio",SUMIF('SP List (I-REAP)'!$D:$D,AllFundMode!$C31,'SP List (I-REAP)'!$AA:$AA),IF($J$3="Approved Subprojects",SUMIFS('SP List (I-REAP)'!$AA:$AA,'SP List (I-REAP)'!$D:$D,AllFundMode!$C31,'SP List (I-REAP)'!$P:$P,AllFundMode!$J$3),IF($J$3="Pipelined Subprojects",SUMIFS('SP List (I-REAP)'!$AA:$AA,'SP List (I-REAP)'!$D:$D,AllFundMode!$C31,'SP List (I-REAP)'!$P:$P,AllFundMode!$J$3))))</f>
        <v>0</v>
      </c>
      <c r="G31" s="149" t="str">
        <f>IF($J$3="Entire Portfolio",SUMIF('SP List (I-REAP)'!$D:$D,AllFundMode!$C31,'SP List (I-REAP)'!$AD:$AD),IF($J$3="Approved Subprojects",SUMIFS('SP List (I-REAP)'!$AD:$AD,'SP List (I-REAP)'!$D:$D,AllFundMode!$C31,'SP List (I-REAP)'!$P:$P,AllFundMode!$J$3),IF($J$3="Pipelined Subprojects",SUMIFS('SP List (I-REAP)'!$AD:$AD,'SP List (I-REAP)'!$D:$D,AllFundMode!$C31,'SP List (I-REAP)'!$P:$P,AllFundMode!$J$3))))</f>
        <v>0</v>
      </c>
      <c r="H31" s="159" t="str">
        <f>IFERROR((+E31/F31)*1000," ")</f>
        <v>0</v>
      </c>
      <c r="I31" s="159" t="str">
        <f>IFERROR(E31*1000/G31," ")</f>
        <v>0</v>
      </c>
      <c r="J31" s="149" t="str">
        <f>IF($J$3="Entire Portfolio",COUNTIFS('SP List (I-REAP)'!$D:$D,AllFundMode!$C31,'SP List (I-REAP)'!$J:$J,$J$6),IF($J$3="Approved Subprojects",COUNTIFS('SP List (I-REAP)'!$D:$D,AllFundMode!$C31,'SP List (I-REAP)'!$P:$P,AllFundMode!$J$3,'SP List (I-REAP)'!$J:$J,$J$6),IF($J$3="Pipelined Subprojects",COUNTIFS('SP List (I-REAP)'!$D:$D,AllFundMode!$C31,'SP List (I-REAP)'!$P:$P,AllFundMode!$J$3,'SP List (I-REAP)'!$J:$J,$J$6))))</f>
        <v>0</v>
      </c>
      <c r="K31" s="148" t="str">
        <f>IF($J$3="Entire Portfolio",SUMIFS('SP List (I-REAP)'!$O:$O,'SP List (I-REAP)'!$D:$D,AllFundMode!$C31,'SP List (I-REAP)'!$J:$J,AllFundMode!$J$6),IF($J$3="Approved Subprojects",SUMIFS('SP List (I-REAP)'!$O:$O,'SP List (I-REAP)'!$D:$D,AllFundMode!$C31,'SP List (I-REAP)'!$P:$P,AllFundMode!$J$3,'SP List (I-REAP)'!$J:$J,AllFundMode!$J$6),IF($J$3="Pipelined Subprojects",SUMIFS('SP List (I-REAP)'!$O:$O,'SP List (I-REAP)'!$D:$D,AllFundMode!$C31,'SP List (I-REAP)'!$P:$P,AllFundMode!$J$3,'SP List (I-REAP)'!$J:$J,AllFundMode!$J$6))))/1000000</f>
        <v>0</v>
      </c>
      <c r="L31" s="149" t="str">
        <f>IF($J$3="Entire Portfolio",SUMIFS('SP List (I-REAP)'!$AA:$AA,'SP List (I-REAP)'!$D:$D,AllFundMode!$C31,'SP List (I-REAP)'!$J:$J,$J$6),IF($J$3="Approved Subprojects",SUMIFS('SP List (I-REAP)'!$AA:$AA,'SP List (I-REAP)'!$D:$D,AllFundMode!$C31,'SP List (I-REAP)'!$P:$P,AllFundMode!$J$3,'SP List (I-REAP)'!$J:$J,$J$6),IF($J$3="Pipelined Subprojects",SUMIFS('SP List (I-REAP)'!$AA:$AA,'SP List (I-REAP)'!$D:$D,AllFundMode!$C31,'SP List (I-REAP)'!$P:$P,AllFundMode!$J$3,'SP List (I-REAP)'!$J:$J,$J$6))))</f>
        <v>0</v>
      </c>
      <c r="M31" s="149" t="str">
        <f>IF($J$3="Entire Portfolio",SUMIFS('SP List (I-REAP)'!$AD:$AD,'SP List (I-REAP)'!$D:$D,AllFundMode!$C31,'SP List (I-REAP)'!$J:$J,$J$6),IF($J$3="Approved Subprojects",SUMIFS('SP List (I-REAP)'!$AD:$AD,'SP List (I-REAP)'!$D:$D,AllFundMode!$C31,'SP List (I-REAP)'!$P:$P,AllFundMode!$J$3,'SP List (I-REAP)'!$J:$J,$J$6),IF($J$3="Pipelined Subprojects",SUMIFS('SP List (I-REAP)'!$AD:$AD,'SP List (I-REAP)'!$D:$D,AllFundMode!$C31,'SP List (I-REAP)'!$P:$P,AllFundMode!$J$3,'SP List (I-REAP)'!$J:$J,$J$6))))</f>
        <v>0</v>
      </c>
      <c r="N31" s="149" t="str">
        <f>IF($J$3="Entire Portfolio",COUNTIFS('SP List (I-REAP)'!$D:$D,AllFundMode!$C31,'SP List (I-REAP)'!$J:$J,$N$6),IF($J$3="Approved Subprojects",COUNTIFS('SP List (I-REAP)'!$D:$D,AllFundMode!$C31,'SP List (I-REAP)'!$P:$P,AllFundMode!$J$3,'SP List (I-REAP)'!$J:$J,$N$6),IF($J$3="Pipelined Subprojects",COUNTIFS('SP List (I-REAP)'!$D:$D,AllFundMode!$C31,'SP List (I-REAP)'!$P:$P,AllFundMode!$J$3,'SP List (I-REAP)'!$J:$J,$N$6))))</f>
        <v>0</v>
      </c>
      <c r="O31" s="148" t="str">
        <f>IF($J$3="Entire Portfolio",SUMIFS('SP List (I-REAP)'!$O:$O,'SP List (I-REAP)'!$D:$D,AllFundMode!$C31,'SP List (I-REAP)'!$J:$J,AllFundMode!$N$6),IF($J$3="Approved Subprojects",SUMIFS('SP List (I-REAP)'!$O:$O,'SP List (I-REAP)'!$D:$D,AllFundMode!$C31,'SP List (I-REAP)'!$P:$P,AllFundMode!$J$3,'SP List (I-REAP)'!$J:$J,AllFundMode!$N$6),IF($J$3="Pipelined Subprojects",SUMIFS('SP List (I-REAP)'!$O:$O,'SP List (I-REAP)'!$D:$D,AllFundMode!$C31,'SP List (I-REAP)'!$P:$P,AllFundMode!$J$3,'SP List (I-REAP)'!$J:$J,AllFundMode!$N$6))))/1000000</f>
        <v>0</v>
      </c>
      <c r="P31" s="149" t="str">
        <f>IF($J$3="Entire Portfolio",SUMIFS('SP List (I-REAP)'!$AA:$AA,'SP List (I-REAP)'!$D:$D,AllFundMode!$C31,'SP List (I-REAP)'!$J:$J,$N$6),IF($J$3="Approved Subprojects",SUMIFS('SP List (I-REAP)'!$AA:$AA,'SP List (I-REAP)'!$D:$D,AllFundMode!$C31,'SP List (I-REAP)'!$P:$P,AllFundMode!$J$3,'SP List (I-REAP)'!$J:$J,$N$6),IF($J$3="Pipelined Subprojects",SUMIFS('SP List (I-REAP)'!$AA:$AA,'SP List (I-REAP)'!$D:$D,AllFundMode!$C31,'SP List (I-REAP)'!$P:$P,AllFundMode!$J$3,'SP List (I-REAP)'!$J:$J,$N$6))))</f>
        <v>0</v>
      </c>
      <c r="Q31" s="149" t="str">
        <f>IF($J$3="Entire Portfolio",SUMIFS('SP List (I-REAP)'!$AD:$AD,'SP List (I-REAP)'!$D:$D,AllFundMode!$C31,'SP List (I-REAP)'!$J:$J,$N$6),IF($J$3="Approved Subprojects",SUMIFS('SP List (I-REAP)'!$AD:$AD,'SP List (I-REAP)'!$D:$D,AllFundMode!$C31,'SP List (I-REAP)'!$P:$P,AllFundMode!$J$3,'SP List (I-REAP)'!$J:$J,$N$6),IF($J$3="Pipelined Subprojects",SUMIFS('SP List (I-REAP)'!$AD:$AD,'SP List (I-REAP)'!$D:$D,AllFundMode!$C31,'SP List (I-REAP)'!$P:$P,AllFundMode!$J$3,'SP List (I-REAP)'!$J:$J,$N$6))))</f>
        <v>0</v>
      </c>
      <c r="R31" s="149" t="str">
        <f>IF($J$3="Entire Portfolio",COUNTIFS('SP List (I-REAP)'!$D:$D,AllFundMode!$C31,'SP List (I-REAP)'!$J:$J,$R$6),IF($J$3="Approved Subprojects",COUNTIFS('SP List (I-REAP)'!$D:$D,AllFundMode!$C31,'SP List (I-REAP)'!$P:$P,AllFundMode!$J$3,'SP List (I-REAP)'!$J:$J,$R$6),IF($J$3="Pipelined Subprojects",COUNTIFS('SP List (I-REAP)'!$D:$D,AllFundMode!$C31,'SP List (I-REAP)'!$P:$P,AllFundMode!$J$3,'SP List (I-REAP)'!$J:$J,$R$6))))</f>
        <v>0</v>
      </c>
      <c r="S31" s="148" t="str">
        <f>IF($J$3="Entire Portfolio",SUMIFS('SP List (I-REAP)'!$O:$O,'SP List (I-REAP)'!$D:$D,AllFundMode!$C31,'SP List (I-REAP)'!$J:$J,AllFundMode!$R$6),IF($J$3="Approved Subprojects",SUMIFS('SP List (I-REAP)'!$O:$O,'SP List (I-REAP)'!$D:$D,AllFundMode!$C31,'SP List (I-REAP)'!$P:$P,AllFundMode!$J$3,'SP List (I-REAP)'!$J:$J,AllFundMode!$R$6),IF($J$3="Pipelined Subprojects",SUMIFS('SP List (I-REAP)'!$O:$O,'SP List (I-REAP)'!$D:$D,AllFundMode!$C31,'SP List (I-REAP)'!$P:$P,AllFundMode!$J$3,'SP List (I-REAP)'!$J:$J,AllFundMode!$R$6))))/1000000</f>
        <v>0</v>
      </c>
      <c r="T31" s="149" t="str">
        <f>IF($J$3="Entire Portfolio",SUMIFS('SP List (I-REAP)'!$AA:$AA,'SP List (I-REAP)'!$D:$D,AllFundMode!$C31,'SP List (I-REAP)'!$J:$J,$R$6),IF($J$3="Approved Subprojects",SUMIFS('SP List (I-REAP)'!$AA:$AA,'SP List (I-REAP)'!$D:$D,AllFundMode!$C31,'SP List (I-REAP)'!$P:$P,AllFundMode!$J$3,'SP List (I-REAP)'!$J:$J,$R$6),IF($J$3="Pipelined Subprojects",SUMIFS('SP List (I-REAP)'!$AA:$AA,'SP List (I-REAP)'!$D:$D,AllFundMode!$C31,'SP List (I-REAP)'!$P:$P,AllFundMode!$J$3,'SP List (I-REAP)'!$J:$J,$R$6))))</f>
        <v>0</v>
      </c>
      <c r="U31" s="149" t="str">
        <f>IF($J$3="Entire Portfolio",SUMIFS('SP List (I-REAP)'!$AD:$AD,'SP List (I-REAP)'!$D:$D,AllFundMode!$C31,'SP List (I-REAP)'!$J:$J,$R$6),IF($J$3="Approved Subprojects",SUMIFS('SP List (I-REAP)'!$AD:$AD,'SP List (I-REAP)'!$D:$D,AllFundMode!$C31,'SP List (I-REAP)'!$P:$P,AllFundMode!$J$3,'SP List (I-REAP)'!$J:$J,$R$6),IF($J$3="Pipelined Subprojects",SUMIFS('SP List (I-REAP)'!$AD:$AD,'SP List (I-REAP)'!$D:$D,AllFundMode!$C31,'SP List (I-REAP)'!$P:$P,AllFundMode!$J$3,'SP List (I-REAP)'!$J:$J,$R$6))))</f>
        <v>0</v>
      </c>
    </row>
    <row r="32" spans="1:22">
      <c r="B32" s="196" t="s">
        <v>14</v>
      </c>
      <c r="C32" s="196" t="s">
        <v>97</v>
      </c>
      <c r="D32" s="149" t="str">
        <f>IF($J$3="Entire Portfolio",COUNTIF('SP List (I-REAP)'!$D:$D,AllFundMode!$C32),IF($J$3="Approved Subprojects",COUNTIFS('SP List (I-REAP)'!$D:$D,AllFundMode!$C32,'SP List (I-REAP)'!$P:$P,AllFundMode!$J$3),IF($J$3="Pipelined Subprojects",COUNTIFS('SP List (I-REAP)'!$D:$D,AllFundMode!$C32,'SP List (I-REAP)'!$P:$P,AllFundMode!$J$3))))</f>
        <v>0</v>
      </c>
      <c r="E32" s="148" t="str">
        <f>IF($J$3="Entire Portfolio",SUMIF('SP List (I-REAP)'!$D:$D,AllFundMode!$C32,'SP List (I-REAP)'!$O:$O),IF($J$3="Approved Subprojects",SUMIFS('SP List (I-REAP)'!$O:$O,'SP List (I-REAP)'!$D:$D,AllFundMode!$C32,'SP List (I-REAP)'!$P:$P,AllFundMode!$J$3),IF($J$3="Pipelined Subprojects",SUMIFS('SP List (I-REAP)'!$O:$O,'SP List (I-REAP)'!$D:$D,AllFundMode!$C32,'SP List (I-REAP)'!$P:$P,AllFundMode!$J$3))))/1000000</f>
        <v>0</v>
      </c>
      <c r="F32" s="149" t="str">
        <f>IF($J$3="Entire Portfolio",SUMIF('SP List (I-REAP)'!$D:$D,AllFundMode!$C32,'SP List (I-REAP)'!$AA:$AA),IF($J$3="Approved Subprojects",SUMIFS('SP List (I-REAP)'!$AA:$AA,'SP List (I-REAP)'!$D:$D,AllFundMode!$C32,'SP List (I-REAP)'!$P:$P,AllFundMode!$J$3),IF($J$3="Pipelined Subprojects",SUMIFS('SP List (I-REAP)'!$AA:$AA,'SP List (I-REAP)'!$D:$D,AllFundMode!$C32,'SP List (I-REAP)'!$P:$P,AllFundMode!$J$3))))</f>
        <v>0</v>
      </c>
      <c r="G32" s="149" t="str">
        <f>IF($J$3="Entire Portfolio",SUMIF('SP List (I-REAP)'!$D:$D,AllFundMode!$C32,'SP List (I-REAP)'!$AD:$AD),IF($J$3="Approved Subprojects",SUMIFS('SP List (I-REAP)'!$AD:$AD,'SP List (I-REAP)'!$D:$D,AllFundMode!$C32,'SP List (I-REAP)'!$P:$P,AllFundMode!$J$3),IF($J$3="Pipelined Subprojects",SUMIFS('SP List (I-REAP)'!$AD:$AD,'SP List (I-REAP)'!$D:$D,AllFundMode!$C32,'SP List (I-REAP)'!$P:$P,AllFundMode!$J$3))))</f>
        <v>0</v>
      </c>
      <c r="H32" s="159" t="str">
        <f>IFERROR((+E32/F32)*1000," ")</f>
        <v>0</v>
      </c>
      <c r="I32" s="159" t="str">
        <f>IFERROR(E32*1000/G32," ")</f>
        <v>0</v>
      </c>
      <c r="J32" s="149" t="str">
        <f>IF($J$3="Entire Portfolio",COUNTIFS('SP List (I-REAP)'!$D:$D,AllFundMode!$C32,'SP List (I-REAP)'!$J:$J,$J$6),IF($J$3="Approved Subprojects",COUNTIFS('SP List (I-REAP)'!$D:$D,AllFundMode!$C32,'SP List (I-REAP)'!$P:$P,AllFundMode!$J$3,'SP List (I-REAP)'!$J:$J,$J$6),IF($J$3="Pipelined Subprojects",COUNTIFS('SP List (I-REAP)'!$D:$D,AllFundMode!$C32,'SP List (I-REAP)'!$P:$P,AllFundMode!$J$3,'SP List (I-REAP)'!$J:$J,$J$6))))</f>
        <v>0</v>
      </c>
      <c r="K32" s="148" t="str">
        <f>IF($J$3="Entire Portfolio",SUMIFS('SP List (I-REAP)'!$O:$O,'SP List (I-REAP)'!$D:$D,AllFundMode!$C32,'SP List (I-REAP)'!$J:$J,AllFundMode!$J$6),IF($J$3="Approved Subprojects",SUMIFS('SP List (I-REAP)'!$O:$O,'SP List (I-REAP)'!$D:$D,AllFundMode!$C32,'SP List (I-REAP)'!$P:$P,AllFundMode!$J$3,'SP List (I-REAP)'!$J:$J,AllFundMode!$J$6),IF($J$3="Pipelined Subprojects",SUMIFS('SP List (I-REAP)'!$O:$O,'SP List (I-REAP)'!$D:$D,AllFundMode!$C32,'SP List (I-REAP)'!$P:$P,AllFundMode!$J$3,'SP List (I-REAP)'!$J:$J,AllFundMode!$J$6))))/1000000</f>
        <v>0</v>
      </c>
      <c r="L32" s="149" t="str">
        <f>IF($J$3="Entire Portfolio",SUMIFS('SP List (I-REAP)'!$AA:$AA,'SP List (I-REAP)'!$D:$D,AllFundMode!$C32,'SP List (I-REAP)'!$J:$J,$J$6),IF($J$3="Approved Subprojects",SUMIFS('SP List (I-REAP)'!$AA:$AA,'SP List (I-REAP)'!$D:$D,AllFundMode!$C32,'SP List (I-REAP)'!$P:$P,AllFundMode!$J$3,'SP List (I-REAP)'!$J:$J,$J$6),IF($J$3="Pipelined Subprojects",SUMIFS('SP List (I-REAP)'!$AA:$AA,'SP List (I-REAP)'!$D:$D,AllFundMode!$C32,'SP List (I-REAP)'!$P:$P,AllFundMode!$J$3,'SP List (I-REAP)'!$J:$J,$J$6))))</f>
        <v>0</v>
      </c>
      <c r="M32" s="149" t="str">
        <f>IF($J$3="Entire Portfolio",SUMIFS('SP List (I-REAP)'!$AD:$AD,'SP List (I-REAP)'!$D:$D,AllFundMode!$C32,'SP List (I-REAP)'!$J:$J,$J$6),IF($J$3="Approved Subprojects",SUMIFS('SP List (I-REAP)'!$AD:$AD,'SP List (I-REAP)'!$D:$D,AllFundMode!$C32,'SP List (I-REAP)'!$P:$P,AllFundMode!$J$3,'SP List (I-REAP)'!$J:$J,$J$6),IF($J$3="Pipelined Subprojects",SUMIFS('SP List (I-REAP)'!$AD:$AD,'SP List (I-REAP)'!$D:$D,AllFundMode!$C32,'SP List (I-REAP)'!$P:$P,AllFundMode!$J$3,'SP List (I-REAP)'!$J:$J,$J$6))))</f>
        <v>0</v>
      </c>
      <c r="N32" s="149" t="str">
        <f>IF($J$3="Entire Portfolio",COUNTIFS('SP List (I-REAP)'!$D:$D,AllFundMode!$C32,'SP List (I-REAP)'!$J:$J,$N$6),IF($J$3="Approved Subprojects",COUNTIFS('SP List (I-REAP)'!$D:$D,AllFundMode!$C32,'SP List (I-REAP)'!$P:$P,AllFundMode!$J$3,'SP List (I-REAP)'!$J:$J,$N$6),IF($J$3="Pipelined Subprojects",COUNTIFS('SP List (I-REAP)'!$D:$D,AllFundMode!$C32,'SP List (I-REAP)'!$P:$P,AllFundMode!$J$3,'SP List (I-REAP)'!$J:$J,$N$6))))</f>
        <v>0</v>
      </c>
      <c r="O32" s="148" t="str">
        <f>IF($J$3="Entire Portfolio",SUMIFS('SP List (I-REAP)'!$O:$O,'SP List (I-REAP)'!$D:$D,AllFundMode!$C32,'SP List (I-REAP)'!$J:$J,AllFundMode!$N$6),IF($J$3="Approved Subprojects",SUMIFS('SP List (I-REAP)'!$O:$O,'SP List (I-REAP)'!$D:$D,AllFundMode!$C32,'SP List (I-REAP)'!$P:$P,AllFundMode!$J$3,'SP List (I-REAP)'!$J:$J,AllFundMode!$N$6),IF($J$3="Pipelined Subprojects",SUMIFS('SP List (I-REAP)'!$O:$O,'SP List (I-REAP)'!$D:$D,AllFundMode!$C32,'SP List (I-REAP)'!$P:$P,AllFundMode!$J$3,'SP List (I-REAP)'!$J:$J,AllFundMode!$N$6))))/1000000</f>
        <v>0</v>
      </c>
      <c r="P32" s="149" t="str">
        <f>IF($J$3="Entire Portfolio",SUMIFS('SP List (I-REAP)'!$AA:$AA,'SP List (I-REAP)'!$D:$D,AllFundMode!$C32,'SP List (I-REAP)'!$J:$J,$N$6),IF($J$3="Approved Subprojects",SUMIFS('SP List (I-REAP)'!$AA:$AA,'SP List (I-REAP)'!$D:$D,AllFundMode!$C32,'SP List (I-REAP)'!$P:$P,AllFundMode!$J$3,'SP List (I-REAP)'!$J:$J,$N$6),IF($J$3="Pipelined Subprojects",SUMIFS('SP List (I-REAP)'!$AA:$AA,'SP List (I-REAP)'!$D:$D,AllFundMode!$C32,'SP List (I-REAP)'!$P:$P,AllFundMode!$J$3,'SP List (I-REAP)'!$J:$J,$N$6))))</f>
        <v>0</v>
      </c>
      <c r="Q32" s="149" t="str">
        <f>IF($J$3="Entire Portfolio",SUMIFS('SP List (I-REAP)'!$AD:$AD,'SP List (I-REAP)'!$D:$D,AllFundMode!$C32,'SP List (I-REAP)'!$J:$J,$N$6),IF($J$3="Approved Subprojects",SUMIFS('SP List (I-REAP)'!$AD:$AD,'SP List (I-REAP)'!$D:$D,AllFundMode!$C32,'SP List (I-REAP)'!$P:$P,AllFundMode!$J$3,'SP List (I-REAP)'!$J:$J,$N$6),IF($J$3="Pipelined Subprojects",SUMIFS('SP List (I-REAP)'!$AD:$AD,'SP List (I-REAP)'!$D:$D,AllFundMode!$C32,'SP List (I-REAP)'!$P:$P,AllFundMode!$J$3,'SP List (I-REAP)'!$J:$J,$N$6))))</f>
        <v>0</v>
      </c>
      <c r="R32" s="149" t="str">
        <f>IF($J$3="Entire Portfolio",COUNTIFS('SP List (I-REAP)'!$D:$D,AllFundMode!$C32,'SP List (I-REAP)'!$J:$J,$R$6),IF($J$3="Approved Subprojects",COUNTIFS('SP List (I-REAP)'!$D:$D,AllFundMode!$C32,'SP List (I-REAP)'!$P:$P,AllFundMode!$J$3,'SP List (I-REAP)'!$J:$J,$R$6),IF($J$3="Pipelined Subprojects",COUNTIFS('SP List (I-REAP)'!$D:$D,AllFundMode!$C32,'SP List (I-REAP)'!$P:$P,AllFundMode!$J$3,'SP List (I-REAP)'!$J:$J,$R$6))))</f>
        <v>0</v>
      </c>
      <c r="S32" s="148" t="str">
        <f>IF($J$3="Entire Portfolio",SUMIFS('SP List (I-REAP)'!$O:$O,'SP List (I-REAP)'!$D:$D,AllFundMode!$C32,'SP List (I-REAP)'!$J:$J,AllFundMode!$R$6),IF($J$3="Approved Subprojects",SUMIFS('SP List (I-REAP)'!$O:$O,'SP List (I-REAP)'!$D:$D,AllFundMode!$C32,'SP List (I-REAP)'!$P:$P,AllFundMode!$J$3,'SP List (I-REAP)'!$J:$J,AllFundMode!$R$6),IF($J$3="Pipelined Subprojects",SUMIFS('SP List (I-REAP)'!$O:$O,'SP List (I-REAP)'!$D:$D,AllFundMode!$C32,'SP List (I-REAP)'!$P:$P,AllFundMode!$J$3,'SP List (I-REAP)'!$J:$J,AllFundMode!$R$6))))/1000000</f>
        <v>0</v>
      </c>
      <c r="T32" s="149" t="str">
        <f>IF($J$3="Entire Portfolio",SUMIFS('SP List (I-REAP)'!$AA:$AA,'SP List (I-REAP)'!$D:$D,AllFundMode!$C32,'SP List (I-REAP)'!$J:$J,$R$6),IF($J$3="Approved Subprojects",SUMIFS('SP List (I-REAP)'!$AA:$AA,'SP List (I-REAP)'!$D:$D,AllFundMode!$C32,'SP List (I-REAP)'!$P:$P,AllFundMode!$J$3,'SP List (I-REAP)'!$J:$J,$R$6),IF($J$3="Pipelined Subprojects",SUMIFS('SP List (I-REAP)'!$AA:$AA,'SP List (I-REAP)'!$D:$D,AllFundMode!$C32,'SP List (I-REAP)'!$P:$P,AllFundMode!$J$3,'SP List (I-REAP)'!$J:$J,$R$6))))</f>
        <v>0</v>
      </c>
      <c r="U32" s="149" t="str">
        <f>IF($J$3="Entire Portfolio",SUMIFS('SP List (I-REAP)'!$AD:$AD,'SP List (I-REAP)'!$D:$D,AllFundMode!$C32,'SP List (I-REAP)'!$J:$J,$R$6),IF($J$3="Approved Subprojects",SUMIFS('SP List (I-REAP)'!$AD:$AD,'SP List (I-REAP)'!$D:$D,AllFundMode!$C32,'SP List (I-REAP)'!$P:$P,AllFundMode!$J$3,'SP List (I-REAP)'!$J:$J,$R$6),IF($J$3="Pipelined Subprojects",SUMIFS('SP List (I-REAP)'!$AD:$AD,'SP List (I-REAP)'!$D:$D,AllFundMode!$C32,'SP List (I-REAP)'!$P:$P,AllFundMode!$J$3,'SP List (I-REAP)'!$J:$J,$R$6))))</f>
        <v>0</v>
      </c>
    </row>
    <row r="33" spans="1:22">
      <c r="B33" s="302" t="s">
        <v>2033</v>
      </c>
      <c r="C33" s="303"/>
      <c r="D33" s="215" t="str">
        <f>SUM(D26:D32)</f>
        <v>0</v>
      </c>
      <c r="E33" s="211" t="str">
        <f>SUM(E26:E32)</f>
        <v>0</v>
      </c>
      <c r="F33" s="215" t="str">
        <f>SUM(F26:F32)</f>
        <v>0</v>
      </c>
      <c r="G33" s="215" t="str">
        <f>SUM(G26:G32)</f>
        <v>0</v>
      </c>
      <c r="H33" s="211" t="str">
        <f>IFERROR((+E33/F33)*1000," ")</f>
        <v>0</v>
      </c>
      <c r="I33" s="211" t="str">
        <f>IFERROR(E33*1000/G33," ")</f>
        <v>0</v>
      </c>
      <c r="J33" s="215" t="str">
        <f>SUM(J26:J32)</f>
        <v>0</v>
      </c>
      <c r="K33" s="211" t="str">
        <f>SUM(K26:K32)</f>
        <v>0</v>
      </c>
      <c r="L33" s="215" t="str">
        <f>SUM(L26:L32)</f>
        <v>0</v>
      </c>
      <c r="M33" s="215" t="str">
        <f>SUM(M26:M32)</f>
        <v>0</v>
      </c>
      <c r="N33" s="215" t="str">
        <f>SUM(N26:N32)</f>
        <v>0</v>
      </c>
      <c r="O33" s="211" t="str">
        <f>SUM(O26:O32)</f>
        <v>0</v>
      </c>
      <c r="P33" s="215" t="str">
        <f>SUM(P26:P32)</f>
        <v>0</v>
      </c>
      <c r="Q33" s="215" t="str">
        <f>SUM(Q26:Q32)</f>
        <v>0</v>
      </c>
      <c r="R33" s="215" t="str">
        <f>SUM(R26:R32)</f>
        <v>0</v>
      </c>
      <c r="S33" s="211" t="str">
        <f>SUM(S26:S32)</f>
        <v>0</v>
      </c>
      <c r="T33" s="215" t="str">
        <f>SUM(T26:T32)</f>
        <v>0</v>
      </c>
      <c r="U33" s="215" t="str">
        <f>SUM(U26:U32)</f>
        <v>0</v>
      </c>
    </row>
    <row r="34" spans="1:22">
      <c r="B34" s="312" t="s">
        <v>10</v>
      </c>
      <c r="C34" s="312"/>
      <c r="D34" s="218" t="str">
        <f>+D39+D45+D52</f>
        <v>0</v>
      </c>
      <c r="E34" s="219" t="str">
        <f>+E39+E45+E52</f>
        <v>0</v>
      </c>
      <c r="F34" s="218" t="str">
        <f>+F39+F45+F52</f>
        <v>0</v>
      </c>
      <c r="G34" s="218" t="str">
        <f>+G39+G45+G52</f>
        <v>0</v>
      </c>
      <c r="H34" s="219" t="str">
        <f>IFERROR((+E34/F34)*1000," ")</f>
        <v>0</v>
      </c>
      <c r="I34" s="219" t="str">
        <f>IFERROR(E34*1000/G34," ")</f>
        <v>0</v>
      </c>
      <c r="J34" s="218" t="str">
        <f>+J39+J45+J52</f>
        <v>0</v>
      </c>
      <c r="K34" s="219" t="str">
        <f>+K39+K45+K52</f>
        <v>0</v>
      </c>
      <c r="L34" s="218" t="str">
        <f>+L39+L45+L52</f>
        <v>0</v>
      </c>
      <c r="M34" s="218" t="str">
        <f>+M39+M45+M52</f>
        <v>0</v>
      </c>
      <c r="N34" s="218" t="str">
        <f>+N39+N45+N52</f>
        <v>0</v>
      </c>
      <c r="O34" s="219" t="str">
        <f>+O39+O45+O52</f>
        <v>0</v>
      </c>
      <c r="P34" s="218" t="str">
        <f>+P39+P45+P52</f>
        <v>0</v>
      </c>
      <c r="Q34" s="218" t="str">
        <f>+Q39+Q45+Q52</f>
        <v>0</v>
      </c>
      <c r="R34" s="218" t="str">
        <f>+R39+R45+R52</f>
        <v>0</v>
      </c>
      <c r="S34" s="219" t="str">
        <f>+S39+S45+S52</f>
        <v>0</v>
      </c>
      <c r="T34" s="218" t="str">
        <f>+T39+T45+T52</f>
        <v>0</v>
      </c>
      <c r="U34" s="218" t="str">
        <f>+U39+U45+U52</f>
        <v>0</v>
      </c>
    </row>
    <row r="35" spans="1:22">
      <c r="B35" s="196" t="s">
        <v>18</v>
      </c>
      <c r="C35" s="196" t="s">
        <v>29</v>
      </c>
      <c r="D35" s="149" t="str">
        <f>IF($J$3="Entire Portfolio",COUNTIF('SP List (I-REAP)'!$D:$D,AllFundMode!$C35),IF($J$3="Approved Subprojects",COUNTIFS('SP List (I-REAP)'!$D:$D,AllFundMode!$C35,'SP List (I-REAP)'!$P:$P,AllFundMode!$J$3),IF($J$3="Pipelined Subprojects",COUNTIFS('SP List (I-REAP)'!$D:$D,AllFundMode!$C35,'SP List (I-REAP)'!$P:$P,AllFundMode!$J$3))))</f>
        <v>0</v>
      </c>
      <c r="E35" s="148" t="str">
        <f>IF($J$3="Entire Portfolio",SUMIF('SP List (I-REAP)'!$D:$D,AllFundMode!$C35,'SP List (I-REAP)'!$O:$O),IF($J$3="Approved Subprojects",SUMIFS('SP List (I-REAP)'!$O:$O,'SP List (I-REAP)'!$D:$D,AllFundMode!$C35,'SP List (I-REAP)'!$P:$P,AllFundMode!$J$3),IF($J$3="Pipelined Subprojects",SUMIFS('SP List (I-REAP)'!$O:$O,'SP List (I-REAP)'!$D:$D,AllFundMode!$C35,'SP List (I-REAP)'!$P:$P,AllFundMode!$J$3))))/1000000</f>
        <v>0</v>
      </c>
      <c r="F35" s="149" t="str">
        <f>IF($J$3="Entire Portfolio",SUMIF('SP List (I-REAP)'!$D:$D,AllFundMode!$C35,'SP List (I-REAP)'!$AA:$AA),IF($J$3="Approved Subprojects",SUMIFS('SP List (I-REAP)'!$AA:$AA,'SP List (I-REAP)'!$D:$D,AllFundMode!$C35,'SP List (I-REAP)'!$P:$P,AllFundMode!$J$3),IF($J$3="Pipelined Subprojects",SUMIFS('SP List (I-REAP)'!$AA:$AA,'SP List (I-REAP)'!$D:$D,AllFundMode!$C35,'SP List (I-REAP)'!$P:$P,AllFundMode!$J$3))))</f>
        <v>0</v>
      </c>
      <c r="G35" s="149" t="str">
        <f>IF($J$3="Entire Portfolio",SUMIF('SP List (I-REAP)'!$D:$D,AllFundMode!$C35,'SP List (I-REAP)'!$AD:$AD),IF($J$3="Approved Subprojects",SUMIFS('SP List (I-REAP)'!$AD:$AD,'SP List (I-REAP)'!$D:$D,AllFundMode!$C35,'SP List (I-REAP)'!$P:$P,AllFundMode!$J$3),IF($J$3="Pipelined Subprojects",SUMIFS('SP List (I-REAP)'!$AD:$AD,'SP List (I-REAP)'!$D:$D,AllFundMode!$C35,'SP List (I-REAP)'!$P:$P,AllFundMode!$J$3))))</f>
        <v>0</v>
      </c>
      <c r="H35" s="159" t="str">
        <f>IFERROR((+E35/F35)*1000," ")</f>
        <v>0</v>
      </c>
      <c r="I35" s="159" t="str">
        <f>IFERROR(E35*1000/G35," ")</f>
        <v>0</v>
      </c>
      <c r="J35" s="149" t="str">
        <f>IF($J$3="Entire Portfolio",COUNTIFS('SP List (I-REAP)'!$D:$D,AllFundMode!$C35,'SP List (I-REAP)'!$J:$J,$J$6),IF($J$3="Approved Subprojects",COUNTIFS('SP List (I-REAP)'!$D:$D,AllFundMode!$C35,'SP List (I-REAP)'!$P:$P,AllFundMode!$J$3,'SP List (I-REAP)'!$J:$J,$J$6),IF($J$3="Pipelined Subprojects",COUNTIFS('SP List (I-REAP)'!$D:$D,AllFundMode!$C35,'SP List (I-REAP)'!$P:$P,AllFundMode!$J$3,'SP List (I-REAP)'!$J:$J,$J$6))))</f>
        <v>0</v>
      </c>
      <c r="K35" s="148" t="str">
        <f>IF($J$3="Entire Portfolio",SUMIFS('SP List (I-REAP)'!$O:$O,'SP List (I-REAP)'!$D:$D,AllFundMode!$C35,'SP List (I-REAP)'!$J:$J,AllFundMode!$J$6),IF($J$3="Approved Subprojects",SUMIFS('SP List (I-REAP)'!$O:$O,'SP List (I-REAP)'!$D:$D,AllFundMode!$C35,'SP List (I-REAP)'!$P:$P,AllFundMode!$J$3,'SP List (I-REAP)'!$J:$J,AllFundMode!$J$6),IF($J$3="Pipelined Subprojects",SUMIFS('SP List (I-REAP)'!$O:$O,'SP List (I-REAP)'!$D:$D,AllFundMode!$C35,'SP List (I-REAP)'!$P:$P,AllFundMode!$J$3,'SP List (I-REAP)'!$J:$J,AllFundMode!$J$6))))/1000000</f>
        <v>0</v>
      </c>
      <c r="L35" s="149" t="str">
        <f>IF($J$3="Entire Portfolio",SUMIFS('SP List (I-REAP)'!$AA:$AA,'SP List (I-REAP)'!$D:$D,AllFundMode!$C35,'SP List (I-REAP)'!$J:$J,$J$6),IF($J$3="Approved Subprojects",SUMIFS('SP List (I-REAP)'!$AA:$AA,'SP List (I-REAP)'!$D:$D,AllFundMode!$C35,'SP List (I-REAP)'!$P:$P,AllFundMode!$J$3,'SP List (I-REAP)'!$J:$J,$J$6),IF($J$3="Pipelined Subprojects",SUMIFS('SP List (I-REAP)'!$AA:$AA,'SP List (I-REAP)'!$D:$D,AllFundMode!$C35,'SP List (I-REAP)'!$P:$P,AllFundMode!$J$3,'SP List (I-REAP)'!$J:$J,$J$6))))</f>
        <v>0</v>
      </c>
      <c r="M35" s="149" t="str">
        <f>IF($J$3="Entire Portfolio",SUMIFS('SP List (I-REAP)'!$AD:$AD,'SP List (I-REAP)'!$D:$D,AllFundMode!$C35,'SP List (I-REAP)'!$J:$J,$J$6),IF($J$3="Approved Subprojects",SUMIFS('SP List (I-REAP)'!$AD:$AD,'SP List (I-REAP)'!$D:$D,AllFundMode!$C35,'SP List (I-REAP)'!$P:$P,AllFundMode!$J$3,'SP List (I-REAP)'!$J:$J,$J$6),IF($J$3="Pipelined Subprojects",SUMIFS('SP List (I-REAP)'!$AD:$AD,'SP List (I-REAP)'!$D:$D,AllFundMode!$C35,'SP List (I-REAP)'!$P:$P,AllFundMode!$J$3,'SP List (I-REAP)'!$J:$J,$J$6))))</f>
        <v>0</v>
      </c>
      <c r="N35" s="149" t="str">
        <f>IF($J$3="Entire Portfolio",COUNTIFS('SP List (I-REAP)'!$D:$D,AllFundMode!$C35,'SP List (I-REAP)'!$J:$J,$N$6),IF($J$3="Approved Subprojects",COUNTIFS('SP List (I-REAP)'!$D:$D,AllFundMode!$C35,'SP List (I-REAP)'!$P:$P,AllFundMode!$J$3,'SP List (I-REAP)'!$J:$J,$N$6),IF($J$3="Pipelined Subprojects",COUNTIFS('SP List (I-REAP)'!$D:$D,AllFundMode!$C35,'SP List (I-REAP)'!$P:$P,AllFundMode!$J$3,'SP List (I-REAP)'!$J:$J,$N$6))))</f>
        <v>0</v>
      </c>
      <c r="O35" s="148" t="str">
        <f>IF($J$3="Entire Portfolio",SUMIFS('SP List (I-REAP)'!$O:$O,'SP List (I-REAP)'!$D:$D,AllFundMode!$C35,'SP List (I-REAP)'!$J:$J,AllFundMode!$N$6),IF($J$3="Approved Subprojects",SUMIFS('SP List (I-REAP)'!$O:$O,'SP List (I-REAP)'!$D:$D,AllFundMode!$C35,'SP List (I-REAP)'!$P:$P,AllFundMode!$J$3,'SP List (I-REAP)'!$J:$J,AllFundMode!$N$6),IF($J$3="Pipelined Subprojects",SUMIFS('SP List (I-REAP)'!$O:$O,'SP List (I-REAP)'!$D:$D,AllFundMode!$C35,'SP List (I-REAP)'!$P:$P,AllFundMode!$J$3,'SP List (I-REAP)'!$J:$J,AllFundMode!$N$6))))/1000000</f>
        <v>0</v>
      </c>
      <c r="P35" s="149" t="str">
        <f>IF($J$3="Entire Portfolio",SUMIFS('SP List (I-REAP)'!$AA:$AA,'SP List (I-REAP)'!$D:$D,AllFundMode!$C35,'SP List (I-REAP)'!$J:$J,$N$6),IF($J$3="Approved Subprojects",SUMIFS('SP List (I-REAP)'!$AA:$AA,'SP List (I-REAP)'!$D:$D,AllFundMode!$C35,'SP List (I-REAP)'!$P:$P,AllFundMode!$J$3,'SP List (I-REAP)'!$J:$J,$N$6),IF($J$3="Pipelined Subprojects",SUMIFS('SP List (I-REAP)'!$AA:$AA,'SP List (I-REAP)'!$D:$D,AllFundMode!$C35,'SP List (I-REAP)'!$P:$P,AllFundMode!$J$3,'SP List (I-REAP)'!$J:$J,$N$6))))</f>
        <v>0</v>
      </c>
      <c r="Q35" s="149" t="str">
        <f>IF($J$3="Entire Portfolio",SUMIFS('SP List (I-REAP)'!$AD:$AD,'SP List (I-REAP)'!$D:$D,AllFundMode!$C35,'SP List (I-REAP)'!$J:$J,$N$6),IF($J$3="Approved Subprojects",SUMIFS('SP List (I-REAP)'!$AD:$AD,'SP List (I-REAP)'!$D:$D,AllFundMode!$C35,'SP List (I-REAP)'!$P:$P,AllFundMode!$J$3,'SP List (I-REAP)'!$J:$J,$N$6),IF($J$3="Pipelined Subprojects",SUMIFS('SP List (I-REAP)'!$AD:$AD,'SP List (I-REAP)'!$D:$D,AllFundMode!$C35,'SP List (I-REAP)'!$P:$P,AllFundMode!$J$3,'SP List (I-REAP)'!$J:$J,$N$6))))</f>
        <v>0</v>
      </c>
      <c r="R35" s="149" t="str">
        <f>IF($J$3="Entire Portfolio",COUNTIFS('SP List (I-REAP)'!$D:$D,AllFundMode!$C35,'SP List (I-REAP)'!$J:$J,$R$6),IF($J$3="Approved Subprojects",COUNTIFS('SP List (I-REAP)'!$D:$D,AllFundMode!$C35,'SP List (I-REAP)'!$P:$P,AllFundMode!$J$3,'SP List (I-REAP)'!$J:$J,$R$6),IF($J$3="Pipelined Subprojects",COUNTIFS('SP List (I-REAP)'!$D:$D,AllFundMode!$C35,'SP List (I-REAP)'!$P:$P,AllFundMode!$J$3,'SP List (I-REAP)'!$J:$J,$R$6))))</f>
        <v>0</v>
      </c>
      <c r="S35" s="148" t="str">
        <f>IF($J$3="Entire Portfolio",SUMIFS('SP List (I-REAP)'!$O:$O,'SP List (I-REAP)'!$D:$D,AllFundMode!$C35,'SP List (I-REAP)'!$J:$J,AllFundMode!$R$6),IF($J$3="Approved Subprojects",SUMIFS('SP List (I-REAP)'!$O:$O,'SP List (I-REAP)'!$D:$D,AllFundMode!$C35,'SP List (I-REAP)'!$P:$P,AllFundMode!$J$3,'SP List (I-REAP)'!$J:$J,AllFundMode!$R$6),IF($J$3="Pipelined Subprojects",SUMIFS('SP List (I-REAP)'!$O:$O,'SP List (I-REAP)'!$D:$D,AllFundMode!$C35,'SP List (I-REAP)'!$P:$P,AllFundMode!$J$3,'SP List (I-REAP)'!$J:$J,AllFundMode!$R$6))))/1000000</f>
        <v>0</v>
      </c>
      <c r="T35" s="149" t="str">
        <f>IF($J$3="Entire Portfolio",SUMIFS('SP List (I-REAP)'!$AA:$AA,'SP List (I-REAP)'!$D:$D,AllFundMode!$C35,'SP List (I-REAP)'!$J:$J,$R$6),IF($J$3="Approved Subprojects",SUMIFS('SP List (I-REAP)'!$AA:$AA,'SP List (I-REAP)'!$D:$D,AllFundMode!$C35,'SP List (I-REAP)'!$P:$P,AllFundMode!$J$3,'SP List (I-REAP)'!$J:$J,$R$6),IF($J$3="Pipelined Subprojects",SUMIFS('SP List (I-REAP)'!$AA:$AA,'SP List (I-REAP)'!$D:$D,AllFundMode!$C35,'SP List (I-REAP)'!$P:$P,AllFundMode!$J$3,'SP List (I-REAP)'!$J:$J,$R$6))))</f>
        <v>0</v>
      </c>
      <c r="U35" s="149" t="str">
        <f>IF($J$3="Entire Portfolio",SUMIFS('SP List (I-REAP)'!$AD:$AD,'SP List (I-REAP)'!$D:$D,AllFundMode!$C35,'SP List (I-REAP)'!$J:$J,$R$6),IF($J$3="Approved Subprojects",SUMIFS('SP List (I-REAP)'!$AD:$AD,'SP List (I-REAP)'!$D:$D,AllFundMode!$C35,'SP List (I-REAP)'!$P:$P,AllFundMode!$J$3,'SP List (I-REAP)'!$J:$J,$R$6),IF($J$3="Pipelined Subprojects",SUMIFS('SP List (I-REAP)'!$AD:$AD,'SP List (I-REAP)'!$D:$D,AllFundMode!$C35,'SP List (I-REAP)'!$P:$P,AllFundMode!$J$3,'SP List (I-REAP)'!$J:$J,$R$6))))</f>
        <v>0</v>
      </c>
    </row>
    <row r="36" spans="1:22" customHeight="1" ht="15">
      <c r="B36" s="196" t="s">
        <v>18</v>
      </c>
      <c r="C36" s="196" t="s">
        <v>47</v>
      </c>
      <c r="D36" s="149" t="str">
        <f>IF($J$3="Entire Portfolio",COUNTIF('SP List (I-REAP)'!$D:$D,AllFundMode!$C36),IF($J$3="Approved Subprojects",COUNTIFS('SP List (I-REAP)'!$D:$D,AllFundMode!$C36,'SP List (I-REAP)'!$P:$P,AllFundMode!$J$3),IF($J$3="Pipelined Subprojects",COUNTIFS('SP List (I-REAP)'!$D:$D,AllFundMode!$C36,'SP List (I-REAP)'!$P:$P,AllFundMode!$J$3))))</f>
        <v>0</v>
      </c>
      <c r="E36" s="148" t="str">
        <f>IF($J$3="Entire Portfolio",SUMIF('SP List (I-REAP)'!$D:$D,AllFundMode!$C36,'SP List (I-REAP)'!$O:$O),IF($J$3="Approved Subprojects",SUMIFS('SP List (I-REAP)'!$O:$O,'SP List (I-REAP)'!$D:$D,AllFundMode!$C36,'SP List (I-REAP)'!$P:$P,AllFundMode!$J$3),IF($J$3="Pipelined Subprojects",SUMIFS('SP List (I-REAP)'!$O:$O,'SP List (I-REAP)'!$D:$D,AllFundMode!$C36,'SP List (I-REAP)'!$P:$P,AllFundMode!$J$3))))/1000000</f>
        <v>0</v>
      </c>
      <c r="F36" s="149" t="str">
        <f>IF($J$3="Entire Portfolio",SUMIF('SP List (I-REAP)'!$D:$D,AllFundMode!$C36,'SP List (I-REAP)'!$AA:$AA),IF($J$3="Approved Subprojects",SUMIFS('SP List (I-REAP)'!$AA:$AA,'SP List (I-REAP)'!$D:$D,AllFundMode!$C36,'SP List (I-REAP)'!$P:$P,AllFundMode!$J$3),IF($J$3="Pipelined Subprojects",SUMIFS('SP List (I-REAP)'!$AA:$AA,'SP List (I-REAP)'!$D:$D,AllFundMode!$C36,'SP List (I-REAP)'!$P:$P,AllFundMode!$J$3))))</f>
        <v>0</v>
      </c>
      <c r="G36" s="149" t="str">
        <f>IF($J$3="Entire Portfolio",SUMIF('SP List (I-REAP)'!$D:$D,AllFundMode!$C36,'SP List (I-REAP)'!$AD:$AD),IF($J$3="Approved Subprojects",SUMIFS('SP List (I-REAP)'!$AD:$AD,'SP List (I-REAP)'!$D:$D,AllFundMode!$C36,'SP List (I-REAP)'!$P:$P,AllFundMode!$J$3),IF($J$3="Pipelined Subprojects",SUMIFS('SP List (I-REAP)'!$AD:$AD,'SP List (I-REAP)'!$D:$D,AllFundMode!$C36,'SP List (I-REAP)'!$P:$P,AllFundMode!$J$3))))</f>
        <v>0</v>
      </c>
      <c r="H36" s="159" t="str">
        <f>IFERROR((+E36/F36)*1000," ")</f>
        <v>0</v>
      </c>
      <c r="I36" s="159" t="str">
        <f>IFERROR(E36*1000/G36," ")</f>
        <v>0</v>
      </c>
      <c r="J36" s="149" t="str">
        <f>IF($J$3="Entire Portfolio",COUNTIFS('SP List (I-REAP)'!$D:$D,AllFundMode!$C36,'SP List (I-REAP)'!$J:$J,$J$6),IF($J$3="Approved Subprojects",COUNTIFS('SP List (I-REAP)'!$D:$D,AllFundMode!$C36,'SP List (I-REAP)'!$P:$P,AllFundMode!$J$3,'SP List (I-REAP)'!$J:$J,$J$6),IF($J$3="Pipelined Subprojects",COUNTIFS('SP List (I-REAP)'!$D:$D,AllFundMode!$C36,'SP List (I-REAP)'!$P:$P,AllFundMode!$J$3,'SP List (I-REAP)'!$J:$J,$J$6))))</f>
        <v>0</v>
      </c>
      <c r="K36" s="148" t="str">
        <f>IF($J$3="Entire Portfolio",SUMIFS('SP List (I-REAP)'!$O:$O,'SP List (I-REAP)'!$D:$D,AllFundMode!$C36,'SP List (I-REAP)'!$J:$J,AllFundMode!$J$6),IF($J$3="Approved Subprojects",SUMIFS('SP List (I-REAP)'!$O:$O,'SP List (I-REAP)'!$D:$D,AllFundMode!$C36,'SP List (I-REAP)'!$P:$P,AllFundMode!$J$3,'SP List (I-REAP)'!$J:$J,AllFundMode!$J$6),IF($J$3="Pipelined Subprojects",SUMIFS('SP List (I-REAP)'!$O:$O,'SP List (I-REAP)'!$D:$D,AllFundMode!$C36,'SP List (I-REAP)'!$P:$P,AllFundMode!$J$3,'SP List (I-REAP)'!$J:$J,AllFundMode!$J$6))))/1000000</f>
        <v>0</v>
      </c>
      <c r="L36" s="149" t="str">
        <f>IF($J$3="Entire Portfolio",SUMIFS('SP List (I-REAP)'!$AA:$AA,'SP List (I-REAP)'!$D:$D,AllFundMode!$C36,'SP List (I-REAP)'!$J:$J,$J$6),IF($J$3="Approved Subprojects",SUMIFS('SP List (I-REAP)'!$AA:$AA,'SP List (I-REAP)'!$D:$D,AllFundMode!$C36,'SP List (I-REAP)'!$P:$P,AllFundMode!$J$3,'SP List (I-REAP)'!$J:$J,$J$6),IF($J$3="Pipelined Subprojects",SUMIFS('SP List (I-REAP)'!$AA:$AA,'SP List (I-REAP)'!$D:$D,AllFundMode!$C36,'SP List (I-REAP)'!$P:$P,AllFundMode!$J$3,'SP List (I-REAP)'!$J:$J,$J$6))))</f>
        <v>0</v>
      </c>
      <c r="M36" s="149" t="str">
        <f>IF($J$3="Entire Portfolio",SUMIFS('SP List (I-REAP)'!$AD:$AD,'SP List (I-REAP)'!$D:$D,AllFundMode!$C36,'SP List (I-REAP)'!$J:$J,$J$6),IF($J$3="Approved Subprojects",SUMIFS('SP List (I-REAP)'!$AD:$AD,'SP List (I-REAP)'!$D:$D,AllFundMode!$C36,'SP List (I-REAP)'!$P:$P,AllFundMode!$J$3,'SP List (I-REAP)'!$J:$J,$J$6),IF($J$3="Pipelined Subprojects",SUMIFS('SP List (I-REAP)'!$AD:$AD,'SP List (I-REAP)'!$D:$D,AllFundMode!$C36,'SP List (I-REAP)'!$P:$P,AllFundMode!$J$3,'SP List (I-REAP)'!$J:$J,$J$6))))</f>
        <v>0</v>
      </c>
      <c r="N36" s="149" t="str">
        <f>IF($J$3="Entire Portfolio",COUNTIFS('SP List (I-REAP)'!$D:$D,AllFundMode!$C36,'SP List (I-REAP)'!$J:$J,$N$6),IF($J$3="Approved Subprojects",COUNTIFS('SP List (I-REAP)'!$D:$D,AllFundMode!$C36,'SP List (I-REAP)'!$P:$P,AllFundMode!$J$3,'SP List (I-REAP)'!$J:$J,$N$6),IF($J$3="Pipelined Subprojects",COUNTIFS('SP List (I-REAP)'!$D:$D,AllFundMode!$C36,'SP List (I-REAP)'!$P:$P,AllFundMode!$J$3,'SP List (I-REAP)'!$J:$J,$N$6))))</f>
        <v>0</v>
      </c>
      <c r="O36" s="148" t="str">
        <f>IF($J$3="Entire Portfolio",SUMIFS('SP List (I-REAP)'!$O:$O,'SP List (I-REAP)'!$D:$D,AllFundMode!$C36,'SP List (I-REAP)'!$J:$J,AllFundMode!$N$6),IF($J$3="Approved Subprojects",SUMIFS('SP List (I-REAP)'!$O:$O,'SP List (I-REAP)'!$D:$D,AllFundMode!$C36,'SP List (I-REAP)'!$P:$P,AllFundMode!$J$3,'SP List (I-REAP)'!$J:$J,AllFundMode!$N$6),IF($J$3="Pipelined Subprojects",SUMIFS('SP List (I-REAP)'!$O:$O,'SP List (I-REAP)'!$D:$D,AllFundMode!$C36,'SP List (I-REAP)'!$P:$P,AllFundMode!$J$3,'SP List (I-REAP)'!$J:$J,AllFundMode!$N$6))))/1000000</f>
        <v>0</v>
      </c>
      <c r="P36" s="149" t="str">
        <f>IF($J$3="Entire Portfolio",SUMIFS('SP List (I-REAP)'!$AA:$AA,'SP List (I-REAP)'!$D:$D,AllFundMode!$C36,'SP List (I-REAP)'!$J:$J,$N$6),IF($J$3="Approved Subprojects",SUMIFS('SP List (I-REAP)'!$AA:$AA,'SP List (I-REAP)'!$D:$D,AllFundMode!$C36,'SP List (I-REAP)'!$P:$P,AllFundMode!$J$3,'SP List (I-REAP)'!$J:$J,$N$6),IF($J$3="Pipelined Subprojects",SUMIFS('SP List (I-REAP)'!$AA:$AA,'SP List (I-REAP)'!$D:$D,AllFundMode!$C36,'SP List (I-REAP)'!$P:$P,AllFundMode!$J$3,'SP List (I-REAP)'!$J:$J,$N$6))))</f>
        <v>0</v>
      </c>
      <c r="Q36" s="149" t="str">
        <f>IF($J$3="Entire Portfolio",SUMIFS('SP List (I-REAP)'!$AD:$AD,'SP List (I-REAP)'!$D:$D,AllFundMode!$C36,'SP List (I-REAP)'!$J:$J,$N$6),IF($J$3="Approved Subprojects",SUMIFS('SP List (I-REAP)'!$AD:$AD,'SP List (I-REAP)'!$D:$D,AllFundMode!$C36,'SP List (I-REAP)'!$P:$P,AllFundMode!$J$3,'SP List (I-REAP)'!$J:$J,$N$6),IF($J$3="Pipelined Subprojects",SUMIFS('SP List (I-REAP)'!$AD:$AD,'SP List (I-REAP)'!$D:$D,AllFundMode!$C36,'SP List (I-REAP)'!$P:$P,AllFundMode!$J$3,'SP List (I-REAP)'!$J:$J,$N$6))))</f>
        <v>0</v>
      </c>
      <c r="R36" s="149" t="str">
        <f>IF($J$3="Entire Portfolio",COUNTIFS('SP List (I-REAP)'!$D:$D,AllFundMode!$C36,'SP List (I-REAP)'!$J:$J,$R$6),IF($J$3="Approved Subprojects",COUNTIFS('SP List (I-REAP)'!$D:$D,AllFundMode!$C36,'SP List (I-REAP)'!$P:$P,AllFundMode!$J$3,'SP List (I-REAP)'!$J:$J,$R$6),IF($J$3="Pipelined Subprojects",COUNTIFS('SP List (I-REAP)'!$D:$D,AllFundMode!$C36,'SP List (I-REAP)'!$P:$P,AllFundMode!$J$3,'SP List (I-REAP)'!$J:$J,$R$6))))</f>
        <v>0</v>
      </c>
      <c r="S36" s="148" t="str">
        <f>IF($J$3="Entire Portfolio",SUMIFS('SP List (I-REAP)'!$O:$O,'SP List (I-REAP)'!$D:$D,AllFundMode!$C36,'SP List (I-REAP)'!$J:$J,AllFundMode!$R$6),IF($J$3="Approved Subprojects",SUMIFS('SP List (I-REAP)'!$O:$O,'SP List (I-REAP)'!$D:$D,AllFundMode!$C36,'SP List (I-REAP)'!$P:$P,AllFundMode!$J$3,'SP List (I-REAP)'!$J:$J,AllFundMode!$R$6),IF($J$3="Pipelined Subprojects",SUMIFS('SP List (I-REAP)'!$O:$O,'SP List (I-REAP)'!$D:$D,AllFundMode!$C36,'SP List (I-REAP)'!$P:$P,AllFundMode!$J$3,'SP List (I-REAP)'!$J:$J,AllFundMode!$R$6))))/1000000</f>
        <v>0</v>
      </c>
      <c r="T36" s="149" t="str">
        <f>IF($J$3="Entire Portfolio",SUMIFS('SP List (I-REAP)'!$AA:$AA,'SP List (I-REAP)'!$D:$D,AllFundMode!$C36,'SP List (I-REAP)'!$J:$J,$R$6),IF($J$3="Approved Subprojects",SUMIFS('SP List (I-REAP)'!$AA:$AA,'SP List (I-REAP)'!$D:$D,AllFundMode!$C36,'SP List (I-REAP)'!$P:$P,AllFundMode!$J$3,'SP List (I-REAP)'!$J:$J,$R$6),IF($J$3="Pipelined Subprojects",SUMIFS('SP List (I-REAP)'!$AA:$AA,'SP List (I-REAP)'!$D:$D,AllFundMode!$C36,'SP List (I-REAP)'!$P:$P,AllFundMode!$J$3,'SP List (I-REAP)'!$J:$J,$R$6))))</f>
        <v>0</v>
      </c>
      <c r="U36" s="149" t="str">
        <f>IF($J$3="Entire Portfolio",SUMIFS('SP List (I-REAP)'!$AD:$AD,'SP List (I-REAP)'!$D:$D,AllFundMode!$C36,'SP List (I-REAP)'!$J:$J,$R$6),IF($J$3="Approved Subprojects",SUMIFS('SP List (I-REAP)'!$AD:$AD,'SP List (I-REAP)'!$D:$D,AllFundMode!$C36,'SP List (I-REAP)'!$P:$P,AllFundMode!$J$3,'SP List (I-REAP)'!$J:$J,$R$6),IF($J$3="Pipelined Subprojects",SUMIFS('SP List (I-REAP)'!$AD:$AD,'SP List (I-REAP)'!$D:$D,AllFundMode!$C36,'SP List (I-REAP)'!$P:$P,AllFundMode!$J$3,'SP List (I-REAP)'!$J:$J,$R$6))))</f>
        <v>0</v>
      </c>
    </row>
    <row r="37" spans="1:22">
      <c r="B37" s="196" t="s">
        <v>18</v>
      </c>
      <c r="C37" s="196" t="s">
        <v>63</v>
      </c>
      <c r="D37" s="149" t="str">
        <f>IF($J$3="Entire Portfolio",COUNTIF('SP List (I-REAP)'!$D:$D,AllFundMode!$C37),IF($J$3="Approved Subprojects",COUNTIFS('SP List (I-REAP)'!$D:$D,AllFundMode!$C37,'SP List (I-REAP)'!$P:$P,AllFundMode!$J$3),IF($J$3="Pipelined Subprojects",COUNTIFS('SP List (I-REAP)'!$D:$D,AllFundMode!$C37,'SP List (I-REAP)'!$P:$P,AllFundMode!$J$3))))</f>
        <v>0</v>
      </c>
      <c r="E37" s="148" t="str">
        <f>IF($J$3="Entire Portfolio",SUMIF('SP List (I-REAP)'!$D:$D,AllFundMode!$C37,'SP List (I-REAP)'!$O:$O),IF($J$3="Approved Subprojects",SUMIFS('SP List (I-REAP)'!$O:$O,'SP List (I-REAP)'!$D:$D,AllFundMode!$C37,'SP List (I-REAP)'!$P:$P,AllFundMode!$J$3),IF($J$3="Pipelined Subprojects",SUMIFS('SP List (I-REAP)'!$O:$O,'SP List (I-REAP)'!$D:$D,AllFundMode!$C37,'SP List (I-REAP)'!$P:$P,AllFundMode!$J$3))))/1000000</f>
        <v>0</v>
      </c>
      <c r="F37" s="149" t="str">
        <f>IF($J$3="Entire Portfolio",SUMIF('SP List (I-REAP)'!$D:$D,AllFundMode!$C37,'SP List (I-REAP)'!$AA:$AA),IF($J$3="Approved Subprojects",SUMIFS('SP List (I-REAP)'!$AA:$AA,'SP List (I-REAP)'!$D:$D,AllFundMode!$C37,'SP List (I-REAP)'!$P:$P,AllFundMode!$J$3),IF($J$3="Pipelined Subprojects",SUMIFS('SP List (I-REAP)'!$AA:$AA,'SP List (I-REAP)'!$D:$D,AllFundMode!$C37,'SP List (I-REAP)'!$P:$P,AllFundMode!$J$3))))</f>
        <v>0</v>
      </c>
      <c r="G37" s="149" t="str">
        <f>IF($J$3="Entire Portfolio",SUMIF('SP List (I-REAP)'!$D:$D,AllFundMode!$C37,'SP List (I-REAP)'!$AD:$AD),IF($J$3="Approved Subprojects",SUMIFS('SP List (I-REAP)'!$AD:$AD,'SP List (I-REAP)'!$D:$D,AllFundMode!$C37,'SP List (I-REAP)'!$P:$P,AllFundMode!$J$3),IF($J$3="Pipelined Subprojects",SUMIFS('SP List (I-REAP)'!$AD:$AD,'SP List (I-REAP)'!$D:$D,AllFundMode!$C37,'SP List (I-REAP)'!$P:$P,AllFundMode!$J$3))))</f>
        <v>0</v>
      </c>
      <c r="H37" s="159" t="str">
        <f>IFERROR((+E37/F37)*1000," ")</f>
        <v>0</v>
      </c>
      <c r="I37" s="159" t="str">
        <f>IFERROR(E37*1000/G37," ")</f>
        <v>0</v>
      </c>
      <c r="J37" s="149" t="str">
        <f>IF($J$3="Entire Portfolio",COUNTIFS('SP List (I-REAP)'!$D:$D,AllFundMode!$C37,'SP List (I-REAP)'!$J:$J,$J$6),IF($J$3="Approved Subprojects",COUNTIFS('SP List (I-REAP)'!$D:$D,AllFundMode!$C37,'SP List (I-REAP)'!$P:$P,AllFundMode!$J$3,'SP List (I-REAP)'!$J:$J,$J$6),IF($J$3="Pipelined Subprojects",COUNTIFS('SP List (I-REAP)'!$D:$D,AllFundMode!$C37,'SP List (I-REAP)'!$P:$P,AllFundMode!$J$3,'SP List (I-REAP)'!$J:$J,$J$6))))</f>
        <v>0</v>
      </c>
      <c r="K37" s="148" t="str">
        <f>IF($J$3="Entire Portfolio",SUMIFS('SP List (I-REAP)'!$O:$O,'SP List (I-REAP)'!$D:$D,AllFundMode!$C37,'SP List (I-REAP)'!$J:$J,AllFundMode!$J$6),IF($J$3="Approved Subprojects",SUMIFS('SP List (I-REAP)'!$O:$O,'SP List (I-REAP)'!$D:$D,AllFundMode!$C37,'SP List (I-REAP)'!$P:$P,AllFundMode!$J$3,'SP List (I-REAP)'!$J:$J,AllFundMode!$J$6),IF($J$3="Pipelined Subprojects",SUMIFS('SP List (I-REAP)'!$O:$O,'SP List (I-REAP)'!$D:$D,AllFundMode!$C37,'SP List (I-REAP)'!$P:$P,AllFundMode!$J$3,'SP List (I-REAP)'!$J:$J,AllFundMode!$J$6))))/1000000</f>
        <v>0</v>
      </c>
      <c r="L37" s="149" t="str">
        <f>IF($J$3="Entire Portfolio",SUMIFS('SP List (I-REAP)'!$AA:$AA,'SP List (I-REAP)'!$D:$D,AllFundMode!$C37,'SP List (I-REAP)'!$J:$J,$J$6),IF($J$3="Approved Subprojects",SUMIFS('SP List (I-REAP)'!$AA:$AA,'SP List (I-REAP)'!$D:$D,AllFundMode!$C37,'SP List (I-REAP)'!$P:$P,AllFundMode!$J$3,'SP List (I-REAP)'!$J:$J,$J$6),IF($J$3="Pipelined Subprojects",SUMIFS('SP List (I-REAP)'!$AA:$AA,'SP List (I-REAP)'!$D:$D,AllFundMode!$C37,'SP List (I-REAP)'!$P:$P,AllFundMode!$J$3,'SP List (I-REAP)'!$J:$J,$J$6))))</f>
        <v>0</v>
      </c>
      <c r="M37" s="149" t="str">
        <f>IF($J$3="Entire Portfolio",SUMIFS('SP List (I-REAP)'!$AD:$AD,'SP List (I-REAP)'!$D:$D,AllFundMode!$C37,'SP List (I-REAP)'!$J:$J,$J$6),IF($J$3="Approved Subprojects",SUMIFS('SP List (I-REAP)'!$AD:$AD,'SP List (I-REAP)'!$D:$D,AllFundMode!$C37,'SP List (I-REAP)'!$P:$P,AllFundMode!$J$3,'SP List (I-REAP)'!$J:$J,$J$6),IF($J$3="Pipelined Subprojects",SUMIFS('SP List (I-REAP)'!$AD:$AD,'SP List (I-REAP)'!$D:$D,AllFundMode!$C37,'SP List (I-REAP)'!$P:$P,AllFundMode!$J$3,'SP List (I-REAP)'!$J:$J,$J$6))))</f>
        <v>0</v>
      </c>
      <c r="N37" s="149" t="str">
        <f>IF($J$3="Entire Portfolio",COUNTIFS('SP List (I-REAP)'!$D:$D,AllFundMode!$C37,'SP List (I-REAP)'!$J:$J,$N$6),IF($J$3="Approved Subprojects",COUNTIFS('SP List (I-REAP)'!$D:$D,AllFundMode!$C37,'SP List (I-REAP)'!$P:$P,AllFundMode!$J$3,'SP List (I-REAP)'!$J:$J,$N$6),IF($J$3="Pipelined Subprojects",COUNTIFS('SP List (I-REAP)'!$D:$D,AllFundMode!$C37,'SP List (I-REAP)'!$P:$P,AllFundMode!$J$3,'SP List (I-REAP)'!$J:$J,$N$6))))</f>
        <v>0</v>
      </c>
      <c r="O37" s="148" t="str">
        <f>IF($J$3="Entire Portfolio",SUMIFS('SP List (I-REAP)'!$O:$O,'SP List (I-REAP)'!$D:$D,AllFundMode!$C37,'SP List (I-REAP)'!$J:$J,AllFundMode!$N$6),IF($J$3="Approved Subprojects",SUMIFS('SP List (I-REAP)'!$O:$O,'SP List (I-REAP)'!$D:$D,AllFundMode!$C37,'SP List (I-REAP)'!$P:$P,AllFundMode!$J$3,'SP List (I-REAP)'!$J:$J,AllFundMode!$N$6),IF($J$3="Pipelined Subprojects",SUMIFS('SP List (I-REAP)'!$O:$O,'SP List (I-REAP)'!$D:$D,AllFundMode!$C37,'SP List (I-REAP)'!$P:$P,AllFundMode!$J$3,'SP List (I-REAP)'!$J:$J,AllFundMode!$N$6))))/1000000</f>
        <v>0</v>
      </c>
      <c r="P37" s="149" t="str">
        <f>IF($J$3="Entire Portfolio",SUMIFS('SP List (I-REAP)'!$AA:$AA,'SP List (I-REAP)'!$D:$D,AllFundMode!$C37,'SP List (I-REAP)'!$J:$J,$N$6),IF($J$3="Approved Subprojects",SUMIFS('SP List (I-REAP)'!$AA:$AA,'SP List (I-REAP)'!$D:$D,AllFundMode!$C37,'SP List (I-REAP)'!$P:$P,AllFundMode!$J$3,'SP List (I-REAP)'!$J:$J,$N$6),IF($J$3="Pipelined Subprojects",SUMIFS('SP List (I-REAP)'!$AA:$AA,'SP List (I-REAP)'!$D:$D,AllFundMode!$C37,'SP List (I-REAP)'!$P:$P,AllFundMode!$J$3,'SP List (I-REAP)'!$J:$J,$N$6))))</f>
        <v>0</v>
      </c>
      <c r="Q37" s="149" t="str">
        <f>IF($J$3="Entire Portfolio",SUMIFS('SP List (I-REAP)'!$AD:$AD,'SP List (I-REAP)'!$D:$D,AllFundMode!$C37,'SP List (I-REAP)'!$J:$J,$N$6),IF($J$3="Approved Subprojects",SUMIFS('SP List (I-REAP)'!$AD:$AD,'SP List (I-REAP)'!$D:$D,AllFundMode!$C37,'SP List (I-REAP)'!$P:$P,AllFundMode!$J$3,'SP List (I-REAP)'!$J:$J,$N$6),IF($J$3="Pipelined Subprojects",SUMIFS('SP List (I-REAP)'!$AD:$AD,'SP List (I-REAP)'!$D:$D,AllFundMode!$C37,'SP List (I-REAP)'!$P:$P,AllFundMode!$J$3,'SP List (I-REAP)'!$J:$J,$N$6))))</f>
        <v>0</v>
      </c>
      <c r="R37" s="149" t="str">
        <f>IF($J$3="Entire Portfolio",COUNTIFS('SP List (I-REAP)'!$D:$D,AllFundMode!$C37,'SP List (I-REAP)'!$J:$J,$R$6),IF($J$3="Approved Subprojects",COUNTIFS('SP List (I-REAP)'!$D:$D,AllFundMode!$C37,'SP List (I-REAP)'!$P:$P,AllFundMode!$J$3,'SP List (I-REAP)'!$J:$J,$R$6),IF($J$3="Pipelined Subprojects",COUNTIFS('SP List (I-REAP)'!$D:$D,AllFundMode!$C37,'SP List (I-REAP)'!$P:$P,AllFundMode!$J$3,'SP List (I-REAP)'!$J:$J,$R$6))))</f>
        <v>0</v>
      </c>
      <c r="S37" s="148" t="str">
        <f>IF($J$3="Entire Portfolio",SUMIFS('SP List (I-REAP)'!$O:$O,'SP List (I-REAP)'!$D:$D,AllFundMode!$C37,'SP List (I-REAP)'!$J:$J,AllFundMode!$R$6),IF($J$3="Approved Subprojects",SUMIFS('SP List (I-REAP)'!$O:$O,'SP List (I-REAP)'!$D:$D,AllFundMode!$C37,'SP List (I-REAP)'!$P:$P,AllFundMode!$J$3,'SP List (I-REAP)'!$J:$J,AllFundMode!$R$6),IF($J$3="Pipelined Subprojects",SUMIFS('SP List (I-REAP)'!$O:$O,'SP List (I-REAP)'!$D:$D,AllFundMode!$C37,'SP List (I-REAP)'!$P:$P,AllFundMode!$J$3,'SP List (I-REAP)'!$J:$J,AllFundMode!$R$6))))/1000000</f>
        <v>0</v>
      </c>
      <c r="T37" s="149" t="str">
        <f>IF($J$3="Entire Portfolio",SUMIFS('SP List (I-REAP)'!$AA:$AA,'SP List (I-REAP)'!$D:$D,AllFundMode!$C37,'SP List (I-REAP)'!$J:$J,$R$6),IF($J$3="Approved Subprojects",SUMIFS('SP List (I-REAP)'!$AA:$AA,'SP List (I-REAP)'!$D:$D,AllFundMode!$C37,'SP List (I-REAP)'!$P:$P,AllFundMode!$J$3,'SP List (I-REAP)'!$J:$J,$R$6),IF($J$3="Pipelined Subprojects",SUMIFS('SP List (I-REAP)'!$AA:$AA,'SP List (I-REAP)'!$D:$D,AllFundMode!$C37,'SP List (I-REAP)'!$P:$P,AllFundMode!$J$3,'SP List (I-REAP)'!$J:$J,$R$6))))</f>
        <v>0</v>
      </c>
      <c r="U37" s="149" t="str">
        <f>IF($J$3="Entire Portfolio",SUMIFS('SP List (I-REAP)'!$AD:$AD,'SP List (I-REAP)'!$D:$D,AllFundMode!$C37,'SP List (I-REAP)'!$J:$J,$R$6),IF($J$3="Approved Subprojects",SUMIFS('SP List (I-REAP)'!$AD:$AD,'SP List (I-REAP)'!$D:$D,AllFundMode!$C37,'SP List (I-REAP)'!$P:$P,AllFundMode!$J$3,'SP List (I-REAP)'!$J:$J,$R$6),IF($J$3="Pipelined Subprojects",SUMIFS('SP List (I-REAP)'!$AD:$AD,'SP List (I-REAP)'!$D:$D,AllFundMode!$C37,'SP List (I-REAP)'!$P:$P,AllFundMode!$J$3,'SP List (I-REAP)'!$J:$J,$R$6))))</f>
        <v>0</v>
      </c>
    </row>
    <row r="38" spans="1:22">
      <c r="B38" s="196" t="s">
        <v>18</v>
      </c>
      <c r="C38" s="196" t="s">
        <v>83</v>
      </c>
      <c r="D38" s="149" t="str">
        <f>IF($J$3="Entire Portfolio",COUNTIF('SP List (I-REAP)'!$D:$D,AllFundMode!$C38),IF($J$3="Approved Subprojects",COUNTIFS('SP List (I-REAP)'!$D:$D,AllFundMode!$C38,'SP List (I-REAP)'!$P:$P,AllFundMode!$J$3),IF($J$3="Pipelined Subprojects",COUNTIFS('SP List (I-REAP)'!$D:$D,AllFundMode!$C38,'SP List (I-REAP)'!$P:$P,AllFundMode!$J$3))))</f>
        <v>0</v>
      </c>
      <c r="E38" s="148" t="str">
        <f>IF($J$3="Entire Portfolio",SUMIF('SP List (I-REAP)'!$D:$D,AllFundMode!$C38,'SP List (I-REAP)'!$O:$O),IF($J$3="Approved Subprojects",SUMIFS('SP List (I-REAP)'!$O:$O,'SP List (I-REAP)'!$D:$D,AllFundMode!$C38,'SP List (I-REAP)'!$P:$P,AllFundMode!$J$3),IF($J$3="Pipelined Subprojects",SUMIFS('SP List (I-REAP)'!$O:$O,'SP List (I-REAP)'!$D:$D,AllFundMode!$C38,'SP List (I-REAP)'!$P:$P,AllFundMode!$J$3))))/1000000</f>
        <v>0</v>
      </c>
      <c r="F38" s="149" t="str">
        <f>IF($J$3="Entire Portfolio",SUMIF('SP List (I-REAP)'!$D:$D,AllFundMode!$C38,'SP List (I-REAP)'!$AA:$AA),IF($J$3="Approved Subprojects",SUMIFS('SP List (I-REAP)'!$AA:$AA,'SP List (I-REAP)'!$D:$D,AllFundMode!$C38,'SP List (I-REAP)'!$P:$P,AllFundMode!$J$3),IF($J$3="Pipelined Subprojects",SUMIFS('SP List (I-REAP)'!$AA:$AA,'SP List (I-REAP)'!$D:$D,AllFundMode!$C38,'SP List (I-REAP)'!$P:$P,AllFundMode!$J$3))))</f>
        <v>0</v>
      </c>
      <c r="G38" s="149" t="str">
        <f>IF($J$3="Entire Portfolio",SUMIF('SP List (I-REAP)'!$D:$D,AllFundMode!$C38,'SP List (I-REAP)'!$AD:$AD),IF($J$3="Approved Subprojects",SUMIFS('SP List (I-REAP)'!$AD:$AD,'SP List (I-REAP)'!$D:$D,AllFundMode!$C38,'SP List (I-REAP)'!$P:$P,AllFundMode!$J$3),IF($J$3="Pipelined Subprojects",SUMIFS('SP List (I-REAP)'!$AD:$AD,'SP List (I-REAP)'!$D:$D,AllFundMode!$C38,'SP List (I-REAP)'!$P:$P,AllFundMode!$J$3))))</f>
        <v>0</v>
      </c>
      <c r="H38" s="159" t="str">
        <f>IFERROR((+E38/F38)*1000," ")</f>
        <v>0</v>
      </c>
      <c r="I38" s="159" t="str">
        <f>IFERROR(E38*1000/G38," ")</f>
        <v>0</v>
      </c>
      <c r="J38" s="149" t="str">
        <f>IF($J$3="Entire Portfolio",COUNTIFS('SP List (I-REAP)'!$D:$D,AllFundMode!$C38,'SP List (I-REAP)'!$J:$J,$J$6),IF($J$3="Approved Subprojects",COUNTIFS('SP List (I-REAP)'!$D:$D,AllFundMode!$C38,'SP List (I-REAP)'!$P:$P,AllFundMode!$J$3,'SP List (I-REAP)'!$J:$J,$J$6),IF($J$3="Pipelined Subprojects",COUNTIFS('SP List (I-REAP)'!$D:$D,AllFundMode!$C38,'SP List (I-REAP)'!$P:$P,AllFundMode!$J$3,'SP List (I-REAP)'!$J:$J,$J$6))))</f>
        <v>0</v>
      </c>
      <c r="K38" s="148" t="str">
        <f>IF($J$3="Entire Portfolio",SUMIFS('SP List (I-REAP)'!$O:$O,'SP List (I-REAP)'!$D:$D,AllFundMode!$C38,'SP List (I-REAP)'!$J:$J,AllFundMode!$J$6),IF($J$3="Approved Subprojects",SUMIFS('SP List (I-REAP)'!$O:$O,'SP List (I-REAP)'!$D:$D,AllFundMode!$C38,'SP List (I-REAP)'!$P:$P,AllFundMode!$J$3,'SP List (I-REAP)'!$J:$J,AllFundMode!$J$6),IF($J$3="Pipelined Subprojects",SUMIFS('SP List (I-REAP)'!$O:$O,'SP List (I-REAP)'!$D:$D,AllFundMode!$C38,'SP List (I-REAP)'!$P:$P,AllFundMode!$J$3,'SP List (I-REAP)'!$J:$J,AllFundMode!$J$6))))/1000000</f>
        <v>0</v>
      </c>
      <c r="L38" s="149" t="str">
        <f>IF($J$3="Entire Portfolio",SUMIFS('SP List (I-REAP)'!$AA:$AA,'SP List (I-REAP)'!$D:$D,AllFundMode!$C38,'SP List (I-REAP)'!$J:$J,$J$6),IF($J$3="Approved Subprojects",SUMIFS('SP List (I-REAP)'!$AA:$AA,'SP List (I-REAP)'!$D:$D,AllFundMode!$C38,'SP List (I-REAP)'!$P:$P,AllFundMode!$J$3,'SP List (I-REAP)'!$J:$J,$J$6),IF($J$3="Pipelined Subprojects",SUMIFS('SP List (I-REAP)'!$AA:$AA,'SP List (I-REAP)'!$D:$D,AllFundMode!$C38,'SP List (I-REAP)'!$P:$P,AllFundMode!$J$3,'SP List (I-REAP)'!$J:$J,$J$6))))</f>
        <v>0</v>
      </c>
      <c r="M38" s="149" t="str">
        <f>IF($J$3="Entire Portfolio",SUMIFS('SP List (I-REAP)'!$AD:$AD,'SP List (I-REAP)'!$D:$D,AllFundMode!$C38,'SP List (I-REAP)'!$J:$J,$J$6),IF($J$3="Approved Subprojects",SUMIFS('SP List (I-REAP)'!$AD:$AD,'SP List (I-REAP)'!$D:$D,AllFundMode!$C38,'SP List (I-REAP)'!$P:$P,AllFundMode!$J$3,'SP List (I-REAP)'!$J:$J,$J$6),IF($J$3="Pipelined Subprojects",SUMIFS('SP List (I-REAP)'!$AD:$AD,'SP List (I-REAP)'!$D:$D,AllFundMode!$C38,'SP List (I-REAP)'!$P:$P,AllFundMode!$J$3,'SP List (I-REAP)'!$J:$J,$J$6))))</f>
        <v>0</v>
      </c>
      <c r="N38" s="149" t="str">
        <f>IF($J$3="Entire Portfolio",COUNTIFS('SP List (I-REAP)'!$D:$D,AllFundMode!$C38,'SP List (I-REAP)'!$J:$J,$N$6),IF($J$3="Approved Subprojects",COUNTIFS('SP List (I-REAP)'!$D:$D,AllFundMode!$C38,'SP List (I-REAP)'!$P:$P,AllFundMode!$J$3,'SP List (I-REAP)'!$J:$J,$N$6),IF($J$3="Pipelined Subprojects",COUNTIFS('SP List (I-REAP)'!$D:$D,AllFundMode!$C38,'SP List (I-REAP)'!$P:$P,AllFundMode!$J$3,'SP List (I-REAP)'!$J:$J,$N$6))))</f>
        <v>0</v>
      </c>
      <c r="O38" s="148" t="str">
        <f>IF($J$3="Entire Portfolio",SUMIFS('SP List (I-REAP)'!$O:$O,'SP List (I-REAP)'!$D:$D,AllFundMode!$C38,'SP List (I-REAP)'!$J:$J,AllFundMode!$N$6),IF($J$3="Approved Subprojects",SUMIFS('SP List (I-REAP)'!$O:$O,'SP List (I-REAP)'!$D:$D,AllFundMode!$C38,'SP List (I-REAP)'!$P:$P,AllFundMode!$J$3,'SP List (I-REAP)'!$J:$J,AllFundMode!$N$6),IF($J$3="Pipelined Subprojects",SUMIFS('SP List (I-REAP)'!$O:$O,'SP List (I-REAP)'!$D:$D,AllFundMode!$C38,'SP List (I-REAP)'!$P:$P,AllFundMode!$J$3,'SP List (I-REAP)'!$J:$J,AllFundMode!$N$6))))/1000000</f>
        <v>0</v>
      </c>
      <c r="P38" s="149" t="str">
        <f>IF($J$3="Entire Portfolio",SUMIFS('SP List (I-REAP)'!$AA:$AA,'SP List (I-REAP)'!$D:$D,AllFundMode!$C38,'SP List (I-REAP)'!$J:$J,$N$6),IF($J$3="Approved Subprojects",SUMIFS('SP List (I-REAP)'!$AA:$AA,'SP List (I-REAP)'!$D:$D,AllFundMode!$C38,'SP List (I-REAP)'!$P:$P,AllFundMode!$J$3,'SP List (I-REAP)'!$J:$J,$N$6),IF($J$3="Pipelined Subprojects",SUMIFS('SP List (I-REAP)'!$AA:$AA,'SP List (I-REAP)'!$D:$D,AllFundMode!$C38,'SP List (I-REAP)'!$P:$P,AllFundMode!$J$3,'SP List (I-REAP)'!$J:$J,$N$6))))</f>
        <v>0</v>
      </c>
      <c r="Q38" s="149" t="str">
        <f>IF($J$3="Entire Portfolio",SUMIFS('SP List (I-REAP)'!$AD:$AD,'SP List (I-REAP)'!$D:$D,AllFundMode!$C38,'SP List (I-REAP)'!$J:$J,$N$6),IF($J$3="Approved Subprojects",SUMIFS('SP List (I-REAP)'!$AD:$AD,'SP List (I-REAP)'!$D:$D,AllFundMode!$C38,'SP List (I-REAP)'!$P:$P,AllFundMode!$J$3,'SP List (I-REAP)'!$J:$J,$N$6),IF($J$3="Pipelined Subprojects",SUMIFS('SP List (I-REAP)'!$AD:$AD,'SP List (I-REAP)'!$D:$D,AllFundMode!$C38,'SP List (I-REAP)'!$P:$P,AllFundMode!$J$3,'SP List (I-REAP)'!$J:$J,$N$6))))</f>
        <v>0</v>
      </c>
      <c r="R38" s="149" t="str">
        <f>IF($J$3="Entire Portfolio",COUNTIFS('SP List (I-REAP)'!$D:$D,AllFundMode!$C38,'SP List (I-REAP)'!$J:$J,$R$6),IF($J$3="Approved Subprojects",COUNTIFS('SP List (I-REAP)'!$D:$D,AllFundMode!$C38,'SP List (I-REAP)'!$P:$P,AllFundMode!$J$3,'SP List (I-REAP)'!$J:$J,$R$6),IF($J$3="Pipelined Subprojects",COUNTIFS('SP List (I-REAP)'!$D:$D,AllFundMode!$C38,'SP List (I-REAP)'!$P:$P,AllFundMode!$J$3,'SP List (I-REAP)'!$J:$J,$R$6))))</f>
        <v>0</v>
      </c>
      <c r="S38" s="148" t="str">
        <f>IF($J$3="Entire Portfolio",SUMIFS('SP List (I-REAP)'!$O:$O,'SP List (I-REAP)'!$D:$D,AllFundMode!$C38,'SP List (I-REAP)'!$J:$J,AllFundMode!$R$6),IF($J$3="Approved Subprojects",SUMIFS('SP List (I-REAP)'!$O:$O,'SP List (I-REAP)'!$D:$D,AllFundMode!$C38,'SP List (I-REAP)'!$P:$P,AllFundMode!$J$3,'SP List (I-REAP)'!$J:$J,AllFundMode!$R$6),IF($J$3="Pipelined Subprojects",SUMIFS('SP List (I-REAP)'!$O:$O,'SP List (I-REAP)'!$D:$D,AllFundMode!$C38,'SP List (I-REAP)'!$P:$P,AllFundMode!$J$3,'SP List (I-REAP)'!$J:$J,AllFundMode!$R$6))))/1000000</f>
        <v>0</v>
      </c>
      <c r="T38" s="149" t="str">
        <f>IF($J$3="Entire Portfolio",SUMIFS('SP List (I-REAP)'!$AA:$AA,'SP List (I-REAP)'!$D:$D,AllFundMode!$C38,'SP List (I-REAP)'!$J:$J,$R$6),IF($J$3="Approved Subprojects",SUMIFS('SP List (I-REAP)'!$AA:$AA,'SP List (I-REAP)'!$D:$D,AllFundMode!$C38,'SP List (I-REAP)'!$P:$P,AllFundMode!$J$3,'SP List (I-REAP)'!$J:$J,$R$6),IF($J$3="Pipelined Subprojects",SUMIFS('SP List (I-REAP)'!$AA:$AA,'SP List (I-REAP)'!$D:$D,AllFundMode!$C38,'SP List (I-REAP)'!$P:$P,AllFundMode!$J$3,'SP List (I-REAP)'!$J:$J,$R$6))))</f>
        <v>0</v>
      </c>
      <c r="U38" s="149" t="str">
        <f>IF($J$3="Entire Portfolio",SUMIFS('SP List (I-REAP)'!$AD:$AD,'SP List (I-REAP)'!$D:$D,AllFundMode!$C38,'SP List (I-REAP)'!$J:$J,$R$6),IF($J$3="Approved Subprojects",SUMIFS('SP List (I-REAP)'!$AD:$AD,'SP List (I-REAP)'!$D:$D,AllFundMode!$C38,'SP List (I-REAP)'!$P:$P,AllFundMode!$J$3,'SP List (I-REAP)'!$J:$J,$R$6),IF($J$3="Pipelined Subprojects",SUMIFS('SP List (I-REAP)'!$AD:$AD,'SP List (I-REAP)'!$D:$D,AllFundMode!$C38,'SP List (I-REAP)'!$P:$P,AllFundMode!$J$3,'SP List (I-REAP)'!$J:$J,$R$6))))</f>
        <v>0</v>
      </c>
    </row>
    <row r="39" spans="1:22">
      <c r="B39" s="302" t="s">
        <v>2033</v>
      </c>
      <c r="C39" s="303"/>
      <c r="D39" s="215" t="str">
        <f>SUM(D35:D38)</f>
        <v>0</v>
      </c>
      <c r="E39" s="211" t="str">
        <f>SUM(E35:E38)</f>
        <v>0</v>
      </c>
      <c r="F39" s="215" t="str">
        <f>SUM(F35:F38)</f>
        <v>0</v>
      </c>
      <c r="G39" s="215" t="str">
        <f>SUM(G35:G38)</f>
        <v>0</v>
      </c>
      <c r="H39" s="211" t="str">
        <f>IFERROR((+E39/F39)*1000," ")</f>
        <v>0</v>
      </c>
      <c r="I39" s="211" t="str">
        <f>IFERROR(E39*1000/G39," ")</f>
        <v>0</v>
      </c>
      <c r="J39" s="215" t="str">
        <f>SUM(J35:J38)</f>
        <v>0</v>
      </c>
      <c r="K39" s="211" t="str">
        <f>SUM(K35:K38)</f>
        <v>0</v>
      </c>
      <c r="L39" s="215" t="str">
        <f>SUM(L35:L38)</f>
        <v>0</v>
      </c>
      <c r="M39" s="215" t="str">
        <f>SUM(M35:M38)</f>
        <v>0</v>
      </c>
      <c r="N39" s="215" t="str">
        <f>SUM(N35:N38)</f>
        <v>0</v>
      </c>
      <c r="O39" s="211" t="str">
        <f>SUM(O35:O38)</f>
        <v>0</v>
      </c>
      <c r="P39" s="215" t="str">
        <f>SUM(P35:P38)</f>
        <v>0</v>
      </c>
      <c r="Q39" s="215" t="str">
        <f>SUM(Q35:Q38)</f>
        <v>0</v>
      </c>
      <c r="R39" s="215" t="str">
        <f>SUM(R35:R38)</f>
        <v>0</v>
      </c>
      <c r="S39" s="211" t="str">
        <f>SUM(S35:S38)</f>
        <v>0</v>
      </c>
      <c r="T39" s="215" t="str">
        <f>SUM(T35:T38)</f>
        <v>0</v>
      </c>
      <c r="U39" s="215" t="str">
        <f>SUM(U35:U38)</f>
        <v>0</v>
      </c>
    </row>
    <row r="40" spans="1:22">
      <c r="B40" s="196" t="s">
        <v>22</v>
      </c>
      <c r="C40" s="196" t="s">
        <v>67</v>
      </c>
      <c r="D40" s="149" t="str">
        <f>IF($J$3="Entire Portfolio",COUNTIF('SP List (I-REAP)'!$D:$D,AllFundMode!$C40),IF($J$3="Approved Subprojects",COUNTIFS('SP List (I-REAP)'!$D:$D,AllFundMode!$C40,'SP List (I-REAP)'!$P:$P,AllFundMode!$J$3),IF($J$3="Pipelined Subprojects",COUNTIFS('SP List (I-REAP)'!$D:$D,AllFundMode!$C40,'SP List (I-REAP)'!$P:$P,AllFundMode!$J$3))))</f>
        <v>0</v>
      </c>
      <c r="E40" s="148" t="str">
        <f>IF($J$3="Entire Portfolio",SUMIF('SP List (I-REAP)'!$D:$D,AllFundMode!$C40,'SP List (I-REAP)'!$O:$O),IF($J$3="Approved Subprojects",SUMIFS('SP List (I-REAP)'!$O:$O,'SP List (I-REAP)'!$D:$D,AllFundMode!$C40,'SP List (I-REAP)'!$P:$P,AllFundMode!$J$3),IF($J$3="Pipelined Subprojects",SUMIFS('SP List (I-REAP)'!$O:$O,'SP List (I-REAP)'!$D:$D,AllFundMode!$C40,'SP List (I-REAP)'!$P:$P,AllFundMode!$J$3))))/1000000</f>
        <v>0</v>
      </c>
      <c r="F40" s="149" t="str">
        <f>IF($J$3="Entire Portfolio",SUMIF('SP List (I-REAP)'!$D:$D,AllFundMode!$C40,'SP List (I-REAP)'!$AA:$AA),IF($J$3="Approved Subprojects",SUMIFS('SP List (I-REAP)'!$AA:$AA,'SP List (I-REAP)'!$D:$D,AllFundMode!$C40,'SP List (I-REAP)'!$P:$P,AllFundMode!$J$3),IF($J$3="Pipelined Subprojects",SUMIFS('SP List (I-REAP)'!$AA:$AA,'SP List (I-REAP)'!$D:$D,AllFundMode!$C40,'SP List (I-REAP)'!$P:$P,AllFundMode!$J$3))))</f>
        <v>0</v>
      </c>
      <c r="G40" s="149" t="str">
        <f>IF($J$3="Entire Portfolio",SUMIF('SP List (I-REAP)'!$D:$D,AllFundMode!$C40,'SP List (I-REAP)'!$AD:$AD),IF($J$3="Approved Subprojects",SUMIFS('SP List (I-REAP)'!$AD:$AD,'SP List (I-REAP)'!$D:$D,AllFundMode!$C40,'SP List (I-REAP)'!$P:$P,AllFundMode!$J$3),IF($J$3="Pipelined Subprojects",SUMIFS('SP List (I-REAP)'!$AD:$AD,'SP List (I-REAP)'!$D:$D,AllFundMode!$C40,'SP List (I-REAP)'!$P:$P,AllFundMode!$J$3))))</f>
        <v>0</v>
      </c>
      <c r="H40" s="159" t="str">
        <f>IFERROR((+E40/F40)*1000," ")</f>
        <v>0</v>
      </c>
      <c r="I40" s="159" t="str">
        <f>IFERROR(E40*1000/G40," ")</f>
        <v>0</v>
      </c>
      <c r="J40" s="149" t="str">
        <f>IF($J$3="Entire Portfolio",COUNTIFS('SP List (I-REAP)'!$D:$D,AllFundMode!$C40,'SP List (I-REAP)'!$J:$J,$J$6),IF($J$3="Approved Subprojects",COUNTIFS('SP List (I-REAP)'!$D:$D,AllFundMode!$C40,'SP List (I-REAP)'!$P:$P,AllFundMode!$J$3,'SP List (I-REAP)'!$J:$J,$J$6),IF($J$3="Pipelined Subprojects",COUNTIFS('SP List (I-REAP)'!$D:$D,AllFundMode!$C40,'SP List (I-REAP)'!$P:$P,AllFundMode!$J$3,'SP List (I-REAP)'!$J:$J,$J$6))))</f>
        <v>0</v>
      </c>
      <c r="K40" s="148" t="str">
        <f>IF($J$3="Entire Portfolio",SUMIFS('SP List (I-REAP)'!$O:$O,'SP List (I-REAP)'!$D:$D,AllFundMode!$C40,'SP List (I-REAP)'!$J:$J,AllFundMode!$J$6),IF($J$3="Approved Subprojects",SUMIFS('SP List (I-REAP)'!$O:$O,'SP List (I-REAP)'!$D:$D,AllFundMode!$C40,'SP List (I-REAP)'!$P:$P,AllFundMode!$J$3,'SP List (I-REAP)'!$J:$J,AllFundMode!$J$6),IF($J$3="Pipelined Subprojects",SUMIFS('SP List (I-REAP)'!$O:$O,'SP List (I-REAP)'!$D:$D,AllFundMode!$C40,'SP List (I-REAP)'!$P:$P,AllFundMode!$J$3,'SP List (I-REAP)'!$J:$J,AllFundMode!$J$6))))/1000000</f>
        <v>0</v>
      </c>
      <c r="L40" s="149" t="str">
        <f>IF($J$3="Entire Portfolio",SUMIFS('SP List (I-REAP)'!$AA:$AA,'SP List (I-REAP)'!$D:$D,AllFundMode!$C40,'SP List (I-REAP)'!$J:$J,$J$6),IF($J$3="Approved Subprojects",SUMIFS('SP List (I-REAP)'!$AA:$AA,'SP List (I-REAP)'!$D:$D,AllFundMode!$C40,'SP List (I-REAP)'!$P:$P,AllFundMode!$J$3,'SP List (I-REAP)'!$J:$J,$J$6),IF($J$3="Pipelined Subprojects",SUMIFS('SP List (I-REAP)'!$AA:$AA,'SP List (I-REAP)'!$D:$D,AllFundMode!$C40,'SP List (I-REAP)'!$P:$P,AllFundMode!$J$3,'SP List (I-REAP)'!$J:$J,$J$6))))</f>
        <v>0</v>
      </c>
      <c r="M40" s="149" t="str">
        <f>IF($J$3="Entire Portfolio",SUMIFS('SP List (I-REAP)'!$AD:$AD,'SP List (I-REAP)'!$D:$D,AllFundMode!$C40,'SP List (I-REAP)'!$J:$J,$J$6),IF($J$3="Approved Subprojects",SUMIFS('SP List (I-REAP)'!$AD:$AD,'SP List (I-REAP)'!$D:$D,AllFundMode!$C40,'SP List (I-REAP)'!$P:$P,AllFundMode!$J$3,'SP List (I-REAP)'!$J:$J,$J$6),IF($J$3="Pipelined Subprojects",SUMIFS('SP List (I-REAP)'!$AD:$AD,'SP List (I-REAP)'!$D:$D,AllFundMode!$C40,'SP List (I-REAP)'!$P:$P,AllFundMode!$J$3,'SP List (I-REAP)'!$J:$J,$J$6))))</f>
        <v>0</v>
      </c>
      <c r="N40" s="149" t="str">
        <f>IF($J$3="Entire Portfolio",COUNTIFS('SP List (I-REAP)'!$D:$D,AllFundMode!$C40,'SP List (I-REAP)'!$J:$J,$N$6),IF($J$3="Approved Subprojects",COUNTIFS('SP List (I-REAP)'!$D:$D,AllFundMode!$C40,'SP List (I-REAP)'!$P:$P,AllFundMode!$J$3,'SP List (I-REAP)'!$J:$J,$N$6),IF($J$3="Pipelined Subprojects",COUNTIFS('SP List (I-REAP)'!$D:$D,AllFundMode!$C40,'SP List (I-REAP)'!$P:$P,AllFundMode!$J$3,'SP List (I-REAP)'!$J:$J,$N$6))))</f>
        <v>0</v>
      </c>
      <c r="O40" s="148" t="str">
        <f>IF($J$3="Entire Portfolio",SUMIFS('SP List (I-REAP)'!$O:$O,'SP List (I-REAP)'!$D:$D,AllFundMode!$C40,'SP List (I-REAP)'!$J:$J,AllFundMode!$N$6),IF($J$3="Approved Subprojects",SUMIFS('SP List (I-REAP)'!$O:$O,'SP List (I-REAP)'!$D:$D,AllFundMode!$C40,'SP List (I-REAP)'!$P:$P,AllFundMode!$J$3,'SP List (I-REAP)'!$J:$J,AllFundMode!$N$6),IF($J$3="Pipelined Subprojects",SUMIFS('SP List (I-REAP)'!$O:$O,'SP List (I-REAP)'!$D:$D,AllFundMode!$C40,'SP List (I-REAP)'!$P:$P,AllFundMode!$J$3,'SP List (I-REAP)'!$J:$J,AllFundMode!$N$6))))/1000000</f>
        <v>0</v>
      </c>
      <c r="P40" s="149" t="str">
        <f>IF($J$3="Entire Portfolio",SUMIFS('SP List (I-REAP)'!$AA:$AA,'SP List (I-REAP)'!$D:$D,AllFundMode!$C40,'SP List (I-REAP)'!$J:$J,$N$6),IF($J$3="Approved Subprojects",SUMIFS('SP List (I-REAP)'!$AA:$AA,'SP List (I-REAP)'!$D:$D,AllFundMode!$C40,'SP List (I-REAP)'!$P:$P,AllFundMode!$J$3,'SP List (I-REAP)'!$J:$J,$N$6),IF($J$3="Pipelined Subprojects",SUMIFS('SP List (I-REAP)'!$AA:$AA,'SP List (I-REAP)'!$D:$D,AllFundMode!$C40,'SP List (I-REAP)'!$P:$P,AllFundMode!$J$3,'SP List (I-REAP)'!$J:$J,$N$6))))</f>
        <v>0</v>
      </c>
      <c r="Q40" s="149" t="str">
        <f>IF($J$3="Entire Portfolio",SUMIFS('SP List (I-REAP)'!$AD:$AD,'SP List (I-REAP)'!$D:$D,AllFundMode!$C40,'SP List (I-REAP)'!$J:$J,$N$6),IF($J$3="Approved Subprojects",SUMIFS('SP List (I-REAP)'!$AD:$AD,'SP List (I-REAP)'!$D:$D,AllFundMode!$C40,'SP List (I-REAP)'!$P:$P,AllFundMode!$J$3,'SP List (I-REAP)'!$J:$J,$N$6),IF($J$3="Pipelined Subprojects",SUMIFS('SP List (I-REAP)'!$AD:$AD,'SP List (I-REAP)'!$D:$D,AllFundMode!$C40,'SP List (I-REAP)'!$P:$P,AllFundMode!$J$3,'SP List (I-REAP)'!$J:$J,$N$6))))</f>
        <v>0</v>
      </c>
      <c r="R40" s="149" t="str">
        <f>IF($J$3="Entire Portfolio",COUNTIFS('SP List (I-REAP)'!$D:$D,AllFundMode!$C40,'SP List (I-REAP)'!$J:$J,$R$6),IF($J$3="Approved Subprojects",COUNTIFS('SP List (I-REAP)'!$D:$D,AllFundMode!$C40,'SP List (I-REAP)'!$P:$P,AllFundMode!$J$3,'SP List (I-REAP)'!$J:$J,$R$6),IF($J$3="Pipelined Subprojects",COUNTIFS('SP List (I-REAP)'!$D:$D,AllFundMode!$C40,'SP List (I-REAP)'!$P:$P,AllFundMode!$J$3,'SP List (I-REAP)'!$J:$J,$R$6))))</f>
        <v>0</v>
      </c>
      <c r="S40" s="148" t="str">
        <f>IF($J$3="Entire Portfolio",SUMIFS('SP List (I-REAP)'!$O:$O,'SP List (I-REAP)'!$D:$D,AllFundMode!$C40,'SP List (I-REAP)'!$J:$J,AllFundMode!$R$6),IF($J$3="Approved Subprojects",SUMIFS('SP List (I-REAP)'!$O:$O,'SP List (I-REAP)'!$D:$D,AllFundMode!$C40,'SP List (I-REAP)'!$P:$P,AllFundMode!$J$3,'SP List (I-REAP)'!$J:$J,AllFundMode!$R$6),IF($J$3="Pipelined Subprojects",SUMIFS('SP List (I-REAP)'!$O:$O,'SP List (I-REAP)'!$D:$D,AllFundMode!$C40,'SP List (I-REAP)'!$P:$P,AllFundMode!$J$3,'SP List (I-REAP)'!$J:$J,AllFundMode!$R$6))))/1000000</f>
        <v>0</v>
      </c>
      <c r="T40" s="149" t="str">
        <f>IF($J$3="Entire Portfolio",SUMIFS('SP List (I-REAP)'!$AA:$AA,'SP List (I-REAP)'!$D:$D,AllFundMode!$C40,'SP List (I-REAP)'!$J:$J,$R$6),IF($J$3="Approved Subprojects",SUMIFS('SP List (I-REAP)'!$AA:$AA,'SP List (I-REAP)'!$D:$D,AllFundMode!$C40,'SP List (I-REAP)'!$P:$P,AllFundMode!$J$3,'SP List (I-REAP)'!$J:$J,$R$6),IF($J$3="Pipelined Subprojects",SUMIFS('SP List (I-REAP)'!$AA:$AA,'SP List (I-REAP)'!$D:$D,AllFundMode!$C40,'SP List (I-REAP)'!$P:$P,AllFundMode!$J$3,'SP List (I-REAP)'!$J:$J,$R$6))))</f>
        <v>0</v>
      </c>
      <c r="U40" s="149" t="str">
        <f>IF($J$3="Entire Portfolio",SUMIFS('SP List (I-REAP)'!$AD:$AD,'SP List (I-REAP)'!$D:$D,AllFundMode!$C40,'SP List (I-REAP)'!$J:$J,$R$6),IF($J$3="Approved Subprojects",SUMIFS('SP List (I-REAP)'!$AD:$AD,'SP List (I-REAP)'!$D:$D,AllFundMode!$C40,'SP List (I-REAP)'!$P:$P,AllFundMode!$J$3,'SP List (I-REAP)'!$J:$J,$R$6),IF($J$3="Pipelined Subprojects",SUMIFS('SP List (I-REAP)'!$AD:$AD,'SP List (I-REAP)'!$D:$D,AllFundMode!$C40,'SP List (I-REAP)'!$P:$P,AllFundMode!$J$3,'SP List (I-REAP)'!$J:$J,$R$6))))</f>
        <v>0</v>
      </c>
    </row>
    <row r="41" spans="1:22">
      <c r="B41" s="196" t="s">
        <v>22</v>
      </c>
      <c r="C41" s="196" t="s">
        <v>78</v>
      </c>
      <c r="D41" s="149" t="str">
        <f>IF($J$3="Entire Portfolio",COUNTIF('SP List (I-REAP)'!$D:$D,AllFundMode!$C41),IF($J$3="Approved Subprojects",COUNTIFS('SP List (I-REAP)'!$D:$D,AllFundMode!$C41,'SP List (I-REAP)'!$P:$P,AllFundMode!$J$3),IF($J$3="Pipelined Subprojects",COUNTIFS('SP List (I-REAP)'!$D:$D,AllFundMode!$C41,'SP List (I-REAP)'!$P:$P,AllFundMode!$J$3))))</f>
        <v>0</v>
      </c>
      <c r="E41" s="148" t="str">
        <f>IF($J$3="Entire Portfolio",SUMIF('SP List (I-REAP)'!$D:$D,AllFundMode!$C41,'SP List (I-REAP)'!$O:$O),IF($J$3="Approved Subprojects",SUMIFS('SP List (I-REAP)'!$O:$O,'SP List (I-REAP)'!$D:$D,AllFundMode!$C41,'SP List (I-REAP)'!$P:$P,AllFundMode!$J$3),IF($J$3="Pipelined Subprojects",SUMIFS('SP List (I-REAP)'!$O:$O,'SP List (I-REAP)'!$D:$D,AllFundMode!$C41,'SP List (I-REAP)'!$P:$P,AllFundMode!$J$3))))/1000000</f>
        <v>0</v>
      </c>
      <c r="F41" s="149" t="str">
        <f>IF($J$3="Entire Portfolio",SUMIF('SP List (I-REAP)'!$D:$D,AllFundMode!$C41,'SP List (I-REAP)'!$AA:$AA),IF($J$3="Approved Subprojects",SUMIFS('SP List (I-REAP)'!$AA:$AA,'SP List (I-REAP)'!$D:$D,AllFundMode!$C41,'SP List (I-REAP)'!$P:$P,AllFundMode!$J$3),IF($J$3="Pipelined Subprojects",SUMIFS('SP List (I-REAP)'!$AA:$AA,'SP List (I-REAP)'!$D:$D,AllFundMode!$C41,'SP List (I-REAP)'!$P:$P,AllFundMode!$J$3))))</f>
        <v>0</v>
      </c>
      <c r="G41" s="149" t="str">
        <f>IF($J$3="Entire Portfolio",SUMIF('SP List (I-REAP)'!$D:$D,AllFundMode!$C41,'SP List (I-REAP)'!$AD:$AD),IF($J$3="Approved Subprojects",SUMIFS('SP List (I-REAP)'!$AD:$AD,'SP List (I-REAP)'!$D:$D,AllFundMode!$C41,'SP List (I-REAP)'!$P:$P,AllFundMode!$J$3),IF($J$3="Pipelined Subprojects",SUMIFS('SP List (I-REAP)'!$AD:$AD,'SP List (I-REAP)'!$D:$D,AllFundMode!$C41,'SP List (I-REAP)'!$P:$P,AllFundMode!$J$3))))</f>
        <v>0</v>
      </c>
      <c r="H41" s="159" t="str">
        <f>IFERROR((+E41/F41)*1000," ")</f>
        <v>0</v>
      </c>
      <c r="I41" s="159" t="str">
        <f>IFERROR(E41*1000/G41," ")</f>
        <v>0</v>
      </c>
      <c r="J41" s="149" t="str">
        <f>IF($J$3="Entire Portfolio",COUNTIFS('SP List (I-REAP)'!$D:$D,AllFundMode!$C41,'SP List (I-REAP)'!$J:$J,$J$6),IF($J$3="Approved Subprojects",COUNTIFS('SP List (I-REAP)'!$D:$D,AllFundMode!$C41,'SP List (I-REAP)'!$P:$P,AllFundMode!$J$3,'SP List (I-REAP)'!$J:$J,$J$6),IF($J$3="Pipelined Subprojects",COUNTIFS('SP List (I-REAP)'!$D:$D,AllFundMode!$C41,'SP List (I-REAP)'!$P:$P,AllFundMode!$J$3,'SP List (I-REAP)'!$J:$J,$J$6))))</f>
        <v>0</v>
      </c>
      <c r="K41" s="148" t="str">
        <f>IF($J$3="Entire Portfolio",SUMIFS('SP List (I-REAP)'!$O:$O,'SP List (I-REAP)'!$D:$D,AllFundMode!$C41,'SP List (I-REAP)'!$J:$J,AllFundMode!$J$6),IF($J$3="Approved Subprojects",SUMIFS('SP List (I-REAP)'!$O:$O,'SP List (I-REAP)'!$D:$D,AllFundMode!$C41,'SP List (I-REAP)'!$P:$P,AllFundMode!$J$3,'SP List (I-REAP)'!$J:$J,AllFundMode!$J$6),IF($J$3="Pipelined Subprojects",SUMIFS('SP List (I-REAP)'!$O:$O,'SP List (I-REAP)'!$D:$D,AllFundMode!$C41,'SP List (I-REAP)'!$P:$P,AllFundMode!$J$3,'SP List (I-REAP)'!$J:$J,AllFundMode!$J$6))))/1000000</f>
        <v>0</v>
      </c>
      <c r="L41" s="149" t="str">
        <f>IF($J$3="Entire Portfolio",SUMIFS('SP List (I-REAP)'!$AA:$AA,'SP List (I-REAP)'!$D:$D,AllFundMode!$C41,'SP List (I-REAP)'!$J:$J,$J$6),IF($J$3="Approved Subprojects",SUMIFS('SP List (I-REAP)'!$AA:$AA,'SP List (I-REAP)'!$D:$D,AllFundMode!$C41,'SP List (I-REAP)'!$P:$P,AllFundMode!$J$3,'SP List (I-REAP)'!$J:$J,$J$6),IF($J$3="Pipelined Subprojects",SUMIFS('SP List (I-REAP)'!$AA:$AA,'SP List (I-REAP)'!$D:$D,AllFundMode!$C41,'SP List (I-REAP)'!$P:$P,AllFundMode!$J$3,'SP List (I-REAP)'!$J:$J,$J$6))))</f>
        <v>0</v>
      </c>
      <c r="M41" s="149" t="str">
        <f>IF($J$3="Entire Portfolio",SUMIFS('SP List (I-REAP)'!$AD:$AD,'SP List (I-REAP)'!$D:$D,AllFundMode!$C41,'SP List (I-REAP)'!$J:$J,$J$6),IF($J$3="Approved Subprojects",SUMIFS('SP List (I-REAP)'!$AD:$AD,'SP List (I-REAP)'!$D:$D,AllFundMode!$C41,'SP List (I-REAP)'!$P:$P,AllFundMode!$J$3,'SP List (I-REAP)'!$J:$J,$J$6),IF($J$3="Pipelined Subprojects",SUMIFS('SP List (I-REAP)'!$AD:$AD,'SP List (I-REAP)'!$D:$D,AllFundMode!$C41,'SP List (I-REAP)'!$P:$P,AllFundMode!$J$3,'SP List (I-REAP)'!$J:$J,$J$6))))</f>
        <v>0</v>
      </c>
      <c r="N41" s="149" t="str">
        <f>IF($J$3="Entire Portfolio",COUNTIFS('SP List (I-REAP)'!$D:$D,AllFundMode!$C41,'SP List (I-REAP)'!$J:$J,$N$6),IF($J$3="Approved Subprojects",COUNTIFS('SP List (I-REAP)'!$D:$D,AllFundMode!$C41,'SP List (I-REAP)'!$P:$P,AllFundMode!$J$3,'SP List (I-REAP)'!$J:$J,$N$6),IF($J$3="Pipelined Subprojects",COUNTIFS('SP List (I-REAP)'!$D:$D,AllFundMode!$C41,'SP List (I-REAP)'!$P:$P,AllFundMode!$J$3,'SP List (I-REAP)'!$J:$J,$N$6))))</f>
        <v>0</v>
      </c>
      <c r="O41" s="148" t="str">
        <f>IF($J$3="Entire Portfolio",SUMIFS('SP List (I-REAP)'!$O:$O,'SP List (I-REAP)'!$D:$D,AllFundMode!$C41,'SP List (I-REAP)'!$J:$J,AllFundMode!$N$6),IF($J$3="Approved Subprojects",SUMIFS('SP List (I-REAP)'!$O:$O,'SP List (I-REAP)'!$D:$D,AllFundMode!$C41,'SP List (I-REAP)'!$P:$P,AllFundMode!$J$3,'SP List (I-REAP)'!$J:$J,AllFundMode!$N$6),IF($J$3="Pipelined Subprojects",SUMIFS('SP List (I-REAP)'!$O:$O,'SP List (I-REAP)'!$D:$D,AllFundMode!$C41,'SP List (I-REAP)'!$P:$P,AllFundMode!$J$3,'SP List (I-REAP)'!$J:$J,AllFundMode!$N$6))))/1000000</f>
        <v>0</v>
      </c>
      <c r="P41" s="149" t="str">
        <f>IF($J$3="Entire Portfolio",SUMIFS('SP List (I-REAP)'!$AA:$AA,'SP List (I-REAP)'!$D:$D,AllFundMode!$C41,'SP List (I-REAP)'!$J:$J,$N$6),IF($J$3="Approved Subprojects",SUMIFS('SP List (I-REAP)'!$AA:$AA,'SP List (I-REAP)'!$D:$D,AllFundMode!$C41,'SP List (I-REAP)'!$P:$P,AllFundMode!$J$3,'SP List (I-REAP)'!$J:$J,$N$6),IF($J$3="Pipelined Subprojects",SUMIFS('SP List (I-REAP)'!$AA:$AA,'SP List (I-REAP)'!$D:$D,AllFundMode!$C41,'SP List (I-REAP)'!$P:$P,AllFundMode!$J$3,'SP List (I-REAP)'!$J:$J,$N$6))))</f>
        <v>0</v>
      </c>
      <c r="Q41" s="149" t="str">
        <f>IF($J$3="Entire Portfolio",SUMIFS('SP List (I-REAP)'!$AD:$AD,'SP List (I-REAP)'!$D:$D,AllFundMode!$C41,'SP List (I-REAP)'!$J:$J,$N$6),IF($J$3="Approved Subprojects",SUMIFS('SP List (I-REAP)'!$AD:$AD,'SP List (I-REAP)'!$D:$D,AllFundMode!$C41,'SP List (I-REAP)'!$P:$P,AllFundMode!$J$3,'SP List (I-REAP)'!$J:$J,$N$6),IF($J$3="Pipelined Subprojects",SUMIFS('SP List (I-REAP)'!$AD:$AD,'SP List (I-REAP)'!$D:$D,AllFundMode!$C41,'SP List (I-REAP)'!$P:$P,AllFundMode!$J$3,'SP List (I-REAP)'!$J:$J,$N$6))))</f>
        <v>0</v>
      </c>
      <c r="R41" s="149" t="str">
        <f>IF($J$3="Entire Portfolio",COUNTIFS('SP List (I-REAP)'!$D:$D,AllFundMode!$C41,'SP List (I-REAP)'!$J:$J,$R$6),IF($J$3="Approved Subprojects",COUNTIFS('SP List (I-REAP)'!$D:$D,AllFundMode!$C41,'SP List (I-REAP)'!$P:$P,AllFundMode!$J$3,'SP List (I-REAP)'!$J:$J,$R$6),IF($J$3="Pipelined Subprojects",COUNTIFS('SP List (I-REAP)'!$D:$D,AllFundMode!$C41,'SP List (I-REAP)'!$P:$P,AllFundMode!$J$3,'SP List (I-REAP)'!$J:$J,$R$6))))</f>
        <v>0</v>
      </c>
      <c r="S41" s="148" t="str">
        <f>IF($J$3="Entire Portfolio",SUMIFS('SP List (I-REAP)'!$O:$O,'SP List (I-REAP)'!$D:$D,AllFundMode!$C41,'SP List (I-REAP)'!$J:$J,AllFundMode!$R$6),IF($J$3="Approved Subprojects",SUMIFS('SP List (I-REAP)'!$O:$O,'SP List (I-REAP)'!$D:$D,AllFundMode!$C41,'SP List (I-REAP)'!$P:$P,AllFundMode!$J$3,'SP List (I-REAP)'!$J:$J,AllFundMode!$R$6),IF($J$3="Pipelined Subprojects",SUMIFS('SP List (I-REAP)'!$O:$O,'SP List (I-REAP)'!$D:$D,AllFundMode!$C41,'SP List (I-REAP)'!$P:$P,AllFundMode!$J$3,'SP List (I-REAP)'!$J:$J,AllFundMode!$R$6))))/1000000</f>
        <v>0</v>
      </c>
      <c r="T41" s="149" t="str">
        <f>IF($J$3="Entire Portfolio",SUMIFS('SP List (I-REAP)'!$AA:$AA,'SP List (I-REAP)'!$D:$D,AllFundMode!$C41,'SP List (I-REAP)'!$J:$J,$R$6),IF($J$3="Approved Subprojects",SUMIFS('SP List (I-REAP)'!$AA:$AA,'SP List (I-REAP)'!$D:$D,AllFundMode!$C41,'SP List (I-REAP)'!$P:$P,AllFundMode!$J$3,'SP List (I-REAP)'!$J:$J,$R$6),IF($J$3="Pipelined Subprojects",SUMIFS('SP List (I-REAP)'!$AA:$AA,'SP List (I-REAP)'!$D:$D,AllFundMode!$C41,'SP List (I-REAP)'!$P:$P,AllFundMode!$J$3,'SP List (I-REAP)'!$J:$J,$R$6))))</f>
        <v>0</v>
      </c>
      <c r="U41" s="149" t="str">
        <f>IF($J$3="Entire Portfolio",SUMIFS('SP List (I-REAP)'!$AD:$AD,'SP List (I-REAP)'!$D:$D,AllFundMode!$C41,'SP List (I-REAP)'!$J:$J,$R$6),IF($J$3="Approved Subprojects",SUMIFS('SP List (I-REAP)'!$AD:$AD,'SP List (I-REAP)'!$D:$D,AllFundMode!$C41,'SP List (I-REAP)'!$P:$P,AllFundMode!$J$3,'SP List (I-REAP)'!$J:$J,$R$6),IF($J$3="Pipelined Subprojects",SUMIFS('SP List (I-REAP)'!$AD:$AD,'SP List (I-REAP)'!$D:$D,AllFundMode!$C41,'SP List (I-REAP)'!$P:$P,AllFundMode!$J$3,'SP List (I-REAP)'!$J:$J,$R$6))))</f>
        <v>0</v>
      </c>
    </row>
    <row r="42" spans="1:22">
      <c r="B42" s="196" t="s">
        <v>22</v>
      </c>
      <c r="C42" s="196" t="s">
        <v>79</v>
      </c>
      <c r="D42" s="149" t="str">
        <f>IF($J$3="Entire Portfolio",COUNTIF('SP List (I-REAP)'!$D:$D,AllFundMode!$C42),IF($J$3="Approved Subprojects",COUNTIFS('SP List (I-REAP)'!$D:$D,AllFundMode!$C42,'SP List (I-REAP)'!$P:$P,AllFundMode!$J$3),IF($J$3="Pipelined Subprojects",COUNTIFS('SP List (I-REAP)'!$D:$D,AllFundMode!$C42,'SP List (I-REAP)'!$P:$P,AllFundMode!$J$3))))</f>
        <v>0</v>
      </c>
      <c r="E42" s="148" t="str">
        <f>IF($J$3="Entire Portfolio",SUMIF('SP List (I-REAP)'!$D:$D,AllFundMode!$C42,'SP List (I-REAP)'!$O:$O),IF($J$3="Approved Subprojects",SUMIFS('SP List (I-REAP)'!$O:$O,'SP List (I-REAP)'!$D:$D,AllFundMode!$C42,'SP List (I-REAP)'!$P:$P,AllFundMode!$J$3),IF($J$3="Pipelined Subprojects",SUMIFS('SP List (I-REAP)'!$O:$O,'SP List (I-REAP)'!$D:$D,AllFundMode!$C42,'SP List (I-REAP)'!$P:$P,AllFundMode!$J$3))))/1000000</f>
        <v>0</v>
      </c>
      <c r="F42" s="149" t="str">
        <f>IF($J$3="Entire Portfolio",SUMIF('SP List (I-REAP)'!$D:$D,AllFundMode!$C42,'SP List (I-REAP)'!$AA:$AA),IF($J$3="Approved Subprojects",SUMIFS('SP List (I-REAP)'!$AA:$AA,'SP List (I-REAP)'!$D:$D,AllFundMode!$C42,'SP List (I-REAP)'!$P:$P,AllFundMode!$J$3),IF($J$3="Pipelined Subprojects",SUMIFS('SP List (I-REAP)'!$AA:$AA,'SP List (I-REAP)'!$D:$D,AllFundMode!$C42,'SP List (I-REAP)'!$P:$P,AllFundMode!$J$3))))</f>
        <v>0</v>
      </c>
      <c r="G42" s="149" t="str">
        <f>IF($J$3="Entire Portfolio",SUMIF('SP List (I-REAP)'!$D:$D,AllFundMode!$C42,'SP List (I-REAP)'!$AD:$AD),IF($J$3="Approved Subprojects",SUMIFS('SP List (I-REAP)'!$AD:$AD,'SP List (I-REAP)'!$D:$D,AllFundMode!$C42,'SP List (I-REAP)'!$P:$P,AllFundMode!$J$3),IF($J$3="Pipelined Subprojects",SUMIFS('SP List (I-REAP)'!$AD:$AD,'SP List (I-REAP)'!$D:$D,AllFundMode!$C42,'SP List (I-REAP)'!$P:$P,AllFundMode!$J$3))))</f>
        <v>0</v>
      </c>
      <c r="H42" s="159" t="str">
        <f>IFERROR((+E42/F42)*1000," ")</f>
        <v>0</v>
      </c>
      <c r="I42" s="159" t="str">
        <f>IFERROR(E42*1000/G42," ")</f>
        <v>0</v>
      </c>
      <c r="J42" s="149" t="str">
        <f>IF($J$3="Entire Portfolio",COUNTIFS('SP List (I-REAP)'!$D:$D,AllFundMode!$C42,'SP List (I-REAP)'!$J:$J,$J$6),IF($J$3="Approved Subprojects",COUNTIFS('SP List (I-REAP)'!$D:$D,AllFundMode!$C42,'SP List (I-REAP)'!$P:$P,AllFundMode!$J$3,'SP List (I-REAP)'!$J:$J,$J$6),IF($J$3="Pipelined Subprojects",COUNTIFS('SP List (I-REAP)'!$D:$D,AllFundMode!$C42,'SP List (I-REAP)'!$P:$P,AllFundMode!$J$3,'SP List (I-REAP)'!$J:$J,$J$6))))</f>
        <v>0</v>
      </c>
      <c r="K42" s="148" t="str">
        <f>IF($J$3="Entire Portfolio",SUMIFS('SP List (I-REAP)'!$O:$O,'SP List (I-REAP)'!$D:$D,AllFundMode!$C42,'SP List (I-REAP)'!$J:$J,AllFundMode!$J$6),IF($J$3="Approved Subprojects",SUMIFS('SP List (I-REAP)'!$O:$O,'SP List (I-REAP)'!$D:$D,AllFundMode!$C42,'SP List (I-REAP)'!$P:$P,AllFundMode!$J$3,'SP List (I-REAP)'!$J:$J,AllFundMode!$J$6),IF($J$3="Pipelined Subprojects",SUMIFS('SP List (I-REAP)'!$O:$O,'SP List (I-REAP)'!$D:$D,AllFundMode!$C42,'SP List (I-REAP)'!$P:$P,AllFundMode!$J$3,'SP List (I-REAP)'!$J:$J,AllFundMode!$J$6))))/1000000</f>
        <v>0</v>
      </c>
      <c r="L42" s="149" t="str">
        <f>IF($J$3="Entire Portfolio",SUMIFS('SP List (I-REAP)'!$AA:$AA,'SP List (I-REAP)'!$D:$D,AllFundMode!$C42,'SP List (I-REAP)'!$J:$J,$J$6),IF($J$3="Approved Subprojects",SUMIFS('SP List (I-REAP)'!$AA:$AA,'SP List (I-REAP)'!$D:$D,AllFundMode!$C42,'SP List (I-REAP)'!$P:$P,AllFundMode!$J$3,'SP List (I-REAP)'!$J:$J,$J$6),IF($J$3="Pipelined Subprojects",SUMIFS('SP List (I-REAP)'!$AA:$AA,'SP List (I-REAP)'!$D:$D,AllFundMode!$C42,'SP List (I-REAP)'!$P:$P,AllFundMode!$J$3,'SP List (I-REAP)'!$J:$J,$J$6))))</f>
        <v>0</v>
      </c>
      <c r="M42" s="149" t="str">
        <f>IF($J$3="Entire Portfolio",SUMIFS('SP List (I-REAP)'!$AD:$AD,'SP List (I-REAP)'!$D:$D,AllFundMode!$C42,'SP List (I-REAP)'!$J:$J,$J$6),IF($J$3="Approved Subprojects",SUMIFS('SP List (I-REAP)'!$AD:$AD,'SP List (I-REAP)'!$D:$D,AllFundMode!$C42,'SP List (I-REAP)'!$P:$P,AllFundMode!$J$3,'SP List (I-REAP)'!$J:$J,$J$6),IF($J$3="Pipelined Subprojects",SUMIFS('SP List (I-REAP)'!$AD:$AD,'SP List (I-REAP)'!$D:$D,AllFundMode!$C42,'SP List (I-REAP)'!$P:$P,AllFundMode!$J$3,'SP List (I-REAP)'!$J:$J,$J$6))))</f>
        <v>0</v>
      </c>
      <c r="N42" s="149" t="str">
        <f>IF($J$3="Entire Portfolio",COUNTIFS('SP List (I-REAP)'!$D:$D,AllFundMode!$C42,'SP List (I-REAP)'!$J:$J,$N$6),IF($J$3="Approved Subprojects",COUNTIFS('SP List (I-REAP)'!$D:$D,AllFundMode!$C42,'SP List (I-REAP)'!$P:$P,AllFundMode!$J$3,'SP List (I-REAP)'!$J:$J,$N$6),IF($J$3="Pipelined Subprojects",COUNTIFS('SP List (I-REAP)'!$D:$D,AllFundMode!$C42,'SP List (I-REAP)'!$P:$P,AllFundMode!$J$3,'SP List (I-REAP)'!$J:$J,$N$6))))</f>
        <v>0</v>
      </c>
      <c r="O42" s="148" t="str">
        <f>IF($J$3="Entire Portfolio",SUMIFS('SP List (I-REAP)'!$O:$O,'SP List (I-REAP)'!$D:$D,AllFundMode!$C42,'SP List (I-REAP)'!$J:$J,AllFundMode!$N$6),IF($J$3="Approved Subprojects",SUMIFS('SP List (I-REAP)'!$O:$O,'SP List (I-REAP)'!$D:$D,AllFundMode!$C42,'SP List (I-REAP)'!$P:$P,AllFundMode!$J$3,'SP List (I-REAP)'!$J:$J,AllFundMode!$N$6),IF($J$3="Pipelined Subprojects",SUMIFS('SP List (I-REAP)'!$O:$O,'SP List (I-REAP)'!$D:$D,AllFundMode!$C42,'SP List (I-REAP)'!$P:$P,AllFundMode!$J$3,'SP List (I-REAP)'!$J:$J,AllFundMode!$N$6))))/1000000</f>
        <v>0</v>
      </c>
      <c r="P42" s="149" t="str">
        <f>IF($J$3="Entire Portfolio",SUMIFS('SP List (I-REAP)'!$AA:$AA,'SP List (I-REAP)'!$D:$D,AllFundMode!$C42,'SP List (I-REAP)'!$J:$J,$N$6),IF($J$3="Approved Subprojects",SUMIFS('SP List (I-REAP)'!$AA:$AA,'SP List (I-REAP)'!$D:$D,AllFundMode!$C42,'SP List (I-REAP)'!$P:$P,AllFundMode!$J$3,'SP List (I-REAP)'!$J:$J,$N$6),IF($J$3="Pipelined Subprojects",SUMIFS('SP List (I-REAP)'!$AA:$AA,'SP List (I-REAP)'!$D:$D,AllFundMode!$C42,'SP List (I-REAP)'!$P:$P,AllFundMode!$J$3,'SP List (I-REAP)'!$J:$J,$N$6))))</f>
        <v>0</v>
      </c>
      <c r="Q42" s="149" t="str">
        <f>IF($J$3="Entire Portfolio",SUMIFS('SP List (I-REAP)'!$AD:$AD,'SP List (I-REAP)'!$D:$D,AllFundMode!$C42,'SP List (I-REAP)'!$J:$J,$N$6),IF($J$3="Approved Subprojects",SUMIFS('SP List (I-REAP)'!$AD:$AD,'SP List (I-REAP)'!$D:$D,AllFundMode!$C42,'SP List (I-REAP)'!$P:$P,AllFundMode!$J$3,'SP List (I-REAP)'!$J:$J,$N$6),IF($J$3="Pipelined Subprojects",SUMIFS('SP List (I-REAP)'!$AD:$AD,'SP List (I-REAP)'!$D:$D,AllFundMode!$C42,'SP List (I-REAP)'!$P:$P,AllFundMode!$J$3,'SP List (I-REAP)'!$J:$J,$N$6))))</f>
        <v>0</v>
      </c>
      <c r="R42" s="149" t="str">
        <f>IF($J$3="Entire Portfolio",COUNTIFS('SP List (I-REAP)'!$D:$D,AllFundMode!$C42,'SP List (I-REAP)'!$J:$J,$R$6),IF($J$3="Approved Subprojects",COUNTIFS('SP List (I-REAP)'!$D:$D,AllFundMode!$C42,'SP List (I-REAP)'!$P:$P,AllFundMode!$J$3,'SP List (I-REAP)'!$J:$J,$R$6),IF($J$3="Pipelined Subprojects",COUNTIFS('SP List (I-REAP)'!$D:$D,AllFundMode!$C42,'SP List (I-REAP)'!$P:$P,AllFundMode!$J$3,'SP List (I-REAP)'!$J:$J,$R$6))))</f>
        <v>0</v>
      </c>
      <c r="S42" s="148" t="str">
        <f>IF($J$3="Entire Portfolio",SUMIFS('SP List (I-REAP)'!$O:$O,'SP List (I-REAP)'!$D:$D,AllFundMode!$C42,'SP List (I-REAP)'!$J:$J,AllFundMode!$R$6),IF($J$3="Approved Subprojects",SUMIFS('SP List (I-REAP)'!$O:$O,'SP List (I-REAP)'!$D:$D,AllFundMode!$C42,'SP List (I-REAP)'!$P:$P,AllFundMode!$J$3,'SP List (I-REAP)'!$J:$J,AllFundMode!$R$6),IF($J$3="Pipelined Subprojects",SUMIFS('SP List (I-REAP)'!$O:$O,'SP List (I-REAP)'!$D:$D,AllFundMode!$C42,'SP List (I-REAP)'!$P:$P,AllFundMode!$J$3,'SP List (I-REAP)'!$J:$J,AllFundMode!$R$6))))/1000000</f>
        <v>0</v>
      </c>
      <c r="T42" s="149" t="str">
        <f>IF($J$3="Entire Portfolio",SUMIFS('SP List (I-REAP)'!$AA:$AA,'SP List (I-REAP)'!$D:$D,AllFundMode!$C42,'SP List (I-REAP)'!$J:$J,$R$6),IF($J$3="Approved Subprojects",SUMIFS('SP List (I-REAP)'!$AA:$AA,'SP List (I-REAP)'!$D:$D,AllFundMode!$C42,'SP List (I-REAP)'!$P:$P,AllFundMode!$J$3,'SP List (I-REAP)'!$J:$J,$R$6),IF($J$3="Pipelined Subprojects",SUMIFS('SP List (I-REAP)'!$AA:$AA,'SP List (I-REAP)'!$D:$D,AllFundMode!$C42,'SP List (I-REAP)'!$P:$P,AllFundMode!$J$3,'SP List (I-REAP)'!$J:$J,$R$6))))</f>
        <v>0</v>
      </c>
      <c r="U42" s="149" t="str">
        <f>IF($J$3="Entire Portfolio",SUMIFS('SP List (I-REAP)'!$AD:$AD,'SP List (I-REAP)'!$D:$D,AllFundMode!$C42,'SP List (I-REAP)'!$J:$J,$R$6),IF($J$3="Approved Subprojects",SUMIFS('SP List (I-REAP)'!$AD:$AD,'SP List (I-REAP)'!$D:$D,AllFundMode!$C42,'SP List (I-REAP)'!$P:$P,AllFundMode!$J$3,'SP List (I-REAP)'!$J:$J,$R$6),IF($J$3="Pipelined Subprojects",SUMIFS('SP List (I-REAP)'!$AD:$AD,'SP List (I-REAP)'!$D:$D,AllFundMode!$C42,'SP List (I-REAP)'!$P:$P,AllFundMode!$J$3,'SP List (I-REAP)'!$J:$J,$R$6))))</f>
        <v>0</v>
      </c>
    </row>
    <row r="43" spans="1:22">
      <c r="B43" s="196" t="s">
        <v>22</v>
      </c>
      <c r="C43" s="196" t="s">
        <v>80</v>
      </c>
      <c r="D43" s="149" t="str">
        <f>IF($J$3="Entire Portfolio",COUNTIF('SP List (I-REAP)'!$D:$D,AllFundMode!$C43),IF($J$3="Approved Subprojects",COUNTIFS('SP List (I-REAP)'!$D:$D,AllFundMode!$C43,'SP List (I-REAP)'!$P:$P,AllFundMode!$J$3),IF($J$3="Pipelined Subprojects",COUNTIFS('SP List (I-REAP)'!$D:$D,AllFundMode!$C43,'SP List (I-REAP)'!$P:$P,AllFundMode!$J$3))))</f>
        <v>0</v>
      </c>
      <c r="E43" s="148" t="str">
        <f>IF($J$3="Entire Portfolio",SUMIF('SP List (I-REAP)'!$D:$D,AllFundMode!$C43,'SP List (I-REAP)'!$O:$O),IF($J$3="Approved Subprojects",SUMIFS('SP List (I-REAP)'!$O:$O,'SP List (I-REAP)'!$D:$D,AllFundMode!$C43,'SP List (I-REAP)'!$P:$P,AllFundMode!$J$3),IF($J$3="Pipelined Subprojects",SUMIFS('SP List (I-REAP)'!$O:$O,'SP List (I-REAP)'!$D:$D,AllFundMode!$C43,'SP List (I-REAP)'!$P:$P,AllFundMode!$J$3))))/1000000</f>
        <v>0</v>
      </c>
      <c r="F43" s="149" t="str">
        <f>IF($J$3="Entire Portfolio",SUMIF('SP List (I-REAP)'!$D:$D,AllFundMode!$C43,'SP List (I-REAP)'!$AA:$AA),IF($J$3="Approved Subprojects",SUMIFS('SP List (I-REAP)'!$AA:$AA,'SP List (I-REAP)'!$D:$D,AllFundMode!$C43,'SP List (I-REAP)'!$P:$P,AllFundMode!$J$3),IF($J$3="Pipelined Subprojects",SUMIFS('SP List (I-REAP)'!$AA:$AA,'SP List (I-REAP)'!$D:$D,AllFundMode!$C43,'SP List (I-REAP)'!$P:$P,AllFundMode!$J$3))))</f>
        <v>0</v>
      </c>
      <c r="G43" s="149" t="str">
        <f>IF($J$3="Entire Portfolio",SUMIF('SP List (I-REAP)'!$D:$D,AllFundMode!$C43,'SP List (I-REAP)'!$AD:$AD),IF($J$3="Approved Subprojects",SUMIFS('SP List (I-REAP)'!$AD:$AD,'SP List (I-REAP)'!$D:$D,AllFundMode!$C43,'SP List (I-REAP)'!$P:$P,AllFundMode!$J$3),IF($J$3="Pipelined Subprojects",SUMIFS('SP List (I-REAP)'!$AD:$AD,'SP List (I-REAP)'!$D:$D,AllFundMode!$C43,'SP List (I-REAP)'!$P:$P,AllFundMode!$J$3))))</f>
        <v>0</v>
      </c>
      <c r="H43" s="159" t="str">
        <f>IFERROR((+E43/F43)*1000," ")</f>
        <v>0</v>
      </c>
      <c r="I43" s="159" t="str">
        <f>IFERROR(E43*1000/G43," ")</f>
        <v>0</v>
      </c>
      <c r="J43" s="149" t="str">
        <f>IF($J$3="Entire Portfolio",COUNTIFS('SP List (I-REAP)'!$D:$D,AllFundMode!$C43,'SP List (I-REAP)'!$J:$J,$J$6),IF($J$3="Approved Subprojects",COUNTIFS('SP List (I-REAP)'!$D:$D,AllFundMode!$C43,'SP List (I-REAP)'!$P:$P,AllFundMode!$J$3,'SP List (I-REAP)'!$J:$J,$J$6),IF($J$3="Pipelined Subprojects",COUNTIFS('SP List (I-REAP)'!$D:$D,AllFundMode!$C43,'SP List (I-REAP)'!$P:$P,AllFundMode!$J$3,'SP List (I-REAP)'!$J:$J,$J$6))))</f>
        <v>0</v>
      </c>
      <c r="K43" s="148" t="str">
        <f>IF($J$3="Entire Portfolio",SUMIFS('SP List (I-REAP)'!$O:$O,'SP List (I-REAP)'!$D:$D,AllFundMode!$C43,'SP List (I-REAP)'!$J:$J,AllFundMode!$J$6),IF($J$3="Approved Subprojects",SUMIFS('SP List (I-REAP)'!$O:$O,'SP List (I-REAP)'!$D:$D,AllFundMode!$C43,'SP List (I-REAP)'!$P:$P,AllFundMode!$J$3,'SP List (I-REAP)'!$J:$J,AllFundMode!$J$6),IF($J$3="Pipelined Subprojects",SUMIFS('SP List (I-REAP)'!$O:$O,'SP List (I-REAP)'!$D:$D,AllFundMode!$C43,'SP List (I-REAP)'!$P:$P,AllFundMode!$J$3,'SP List (I-REAP)'!$J:$J,AllFundMode!$J$6))))/1000000</f>
        <v>0</v>
      </c>
      <c r="L43" s="149" t="str">
        <f>IF($J$3="Entire Portfolio",SUMIFS('SP List (I-REAP)'!$AA:$AA,'SP List (I-REAP)'!$D:$D,AllFundMode!$C43,'SP List (I-REAP)'!$J:$J,$J$6),IF($J$3="Approved Subprojects",SUMIFS('SP List (I-REAP)'!$AA:$AA,'SP List (I-REAP)'!$D:$D,AllFundMode!$C43,'SP List (I-REAP)'!$P:$P,AllFundMode!$J$3,'SP List (I-REAP)'!$J:$J,$J$6),IF($J$3="Pipelined Subprojects",SUMIFS('SP List (I-REAP)'!$AA:$AA,'SP List (I-REAP)'!$D:$D,AllFundMode!$C43,'SP List (I-REAP)'!$P:$P,AllFundMode!$J$3,'SP List (I-REAP)'!$J:$J,$J$6))))</f>
        <v>0</v>
      </c>
      <c r="M43" s="149" t="str">
        <f>IF($J$3="Entire Portfolio",SUMIFS('SP List (I-REAP)'!$AD:$AD,'SP List (I-REAP)'!$D:$D,AllFundMode!$C43,'SP List (I-REAP)'!$J:$J,$J$6),IF($J$3="Approved Subprojects",SUMIFS('SP List (I-REAP)'!$AD:$AD,'SP List (I-REAP)'!$D:$D,AllFundMode!$C43,'SP List (I-REAP)'!$P:$P,AllFundMode!$J$3,'SP List (I-REAP)'!$J:$J,$J$6),IF($J$3="Pipelined Subprojects",SUMIFS('SP List (I-REAP)'!$AD:$AD,'SP List (I-REAP)'!$D:$D,AllFundMode!$C43,'SP List (I-REAP)'!$P:$P,AllFundMode!$J$3,'SP List (I-REAP)'!$J:$J,$J$6))))</f>
        <v>0</v>
      </c>
      <c r="N43" s="149" t="str">
        <f>IF($J$3="Entire Portfolio",COUNTIFS('SP List (I-REAP)'!$D:$D,AllFundMode!$C43,'SP List (I-REAP)'!$J:$J,$N$6),IF($J$3="Approved Subprojects",COUNTIFS('SP List (I-REAP)'!$D:$D,AllFundMode!$C43,'SP List (I-REAP)'!$P:$P,AllFundMode!$J$3,'SP List (I-REAP)'!$J:$J,$N$6),IF($J$3="Pipelined Subprojects",COUNTIFS('SP List (I-REAP)'!$D:$D,AllFundMode!$C43,'SP List (I-REAP)'!$P:$P,AllFundMode!$J$3,'SP List (I-REAP)'!$J:$J,$N$6))))</f>
        <v>0</v>
      </c>
      <c r="O43" s="148" t="str">
        <f>IF($J$3="Entire Portfolio",SUMIFS('SP List (I-REAP)'!$O:$O,'SP List (I-REAP)'!$D:$D,AllFundMode!$C43,'SP List (I-REAP)'!$J:$J,AllFundMode!$N$6),IF($J$3="Approved Subprojects",SUMIFS('SP List (I-REAP)'!$O:$O,'SP List (I-REAP)'!$D:$D,AllFundMode!$C43,'SP List (I-REAP)'!$P:$P,AllFundMode!$J$3,'SP List (I-REAP)'!$J:$J,AllFundMode!$N$6),IF($J$3="Pipelined Subprojects",SUMIFS('SP List (I-REAP)'!$O:$O,'SP List (I-REAP)'!$D:$D,AllFundMode!$C43,'SP List (I-REAP)'!$P:$P,AllFundMode!$J$3,'SP List (I-REAP)'!$J:$J,AllFundMode!$N$6))))/1000000</f>
        <v>0</v>
      </c>
      <c r="P43" s="149" t="str">
        <f>IF($J$3="Entire Portfolio",SUMIFS('SP List (I-REAP)'!$AA:$AA,'SP List (I-REAP)'!$D:$D,AllFundMode!$C43,'SP List (I-REAP)'!$J:$J,$N$6),IF($J$3="Approved Subprojects",SUMIFS('SP List (I-REAP)'!$AA:$AA,'SP List (I-REAP)'!$D:$D,AllFundMode!$C43,'SP List (I-REAP)'!$P:$P,AllFundMode!$J$3,'SP List (I-REAP)'!$J:$J,$N$6),IF($J$3="Pipelined Subprojects",SUMIFS('SP List (I-REAP)'!$AA:$AA,'SP List (I-REAP)'!$D:$D,AllFundMode!$C43,'SP List (I-REAP)'!$P:$P,AllFundMode!$J$3,'SP List (I-REAP)'!$J:$J,$N$6))))</f>
        <v>0</v>
      </c>
      <c r="Q43" s="149" t="str">
        <f>IF($J$3="Entire Portfolio",SUMIFS('SP List (I-REAP)'!$AD:$AD,'SP List (I-REAP)'!$D:$D,AllFundMode!$C43,'SP List (I-REAP)'!$J:$J,$N$6),IF($J$3="Approved Subprojects",SUMIFS('SP List (I-REAP)'!$AD:$AD,'SP List (I-REAP)'!$D:$D,AllFundMode!$C43,'SP List (I-REAP)'!$P:$P,AllFundMode!$J$3,'SP List (I-REAP)'!$J:$J,$N$6),IF($J$3="Pipelined Subprojects",SUMIFS('SP List (I-REAP)'!$AD:$AD,'SP List (I-REAP)'!$D:$D,AllFundMode!$C43,'SP List (I-REAP)'!$P:$P,AllFundMode!$J$3,'SP List (I-REAP)'!$J:$J,$N$6))))</f>
        <v>0</v>
      </c>
      <c r="R43" s="149" t="str">
        <f>IF($J$3="Entire Portfolio",COUNTIFS('SP List (I-REAP)'!$D:$D,AllFundMode!$C43,'SP List (I-REAP)'!$J:$J,$R$6),IF($J$3="Approved Subprojects",COUNTIFS('SP List (I-REAP)'!$D:$D,AllFundMode!$C43,'SP List (I-REAP)'!$P:$P,AllFundMode!$J$3,'SP List (I-REAP)'!$J:$J,$R$6),IF($J$3="Pipelined Subprojects",COUNTIFS('SP List (I-REAP)'!$D:$D,AllFundMode!$C43,'SP List (I-REAP)'!$P:$P,AllFundMode!$J$3,'SP List (I-REAP)'!$J:$J,$R$6))))</f>
        <v>0</v>
      </c>
      <c r="S43" s="148" t="str">
        <f>IF($J$3="Entire Portfolio",SUMIFS('SP List (I-REAP)'!$O:$O,'SP List (I-REAP)'!$D:$D,AllFundMode!$C43,'SP List (I-REAP)'!$J:$J,AllFundMode!$R$6),IF($J$3="Approved Subprojects",SUMIFS('SP List (I-REAP)'!$O:$O,'SP List (I-REAP)'!$D:$D,AllFundMode!$C43,'SP List (I-REAP)'!$P:$P,AllFundMode!$J$3,'SP List (I-REAP)'!$J:$J,AllFundMode!$R$6),IF($J$3="Pipelined Subprojects",SUMIFS('SP List (I-REAP)'!$O:$O,'SP List (I-REAP)'!$D:$D,AllFundMode!$C43,'SP List (I-REAP)'!$P:$P,AllFundMode!$J$3,'SP List (I-REAP)'!$J:$J,AllFundMode!$R$6))))/1000000</f>
        <v>0</v>
      </c>
      <c r="T43" s="149" t="str">
        <f>IF($J$3="Entire Portfolio",SUMIFS('SP List (I-REAP)'!$AA:$AA,'SP List (I-REAP)'!$D:$D,AllFundMode!$C43,'SP List (I-REAP)'!$J:$J,$R$6),IF($J$3="Approved Subprojects",SUMIFS('SP List (I-REAP)'!$AA:$AA,'SP List (I-REAP)'!$D:$D,AllFundMode!$C43,'SP List (I-REAP)'!$P:$P,AllFundMode!$J$3,'SP List (I-REAP)'!$J:$J,$R$6),IF($J$3="Pipelined Subprojects",SUMIFS('SP List (I-REAP)'!$AA:$AA,'SP List (I-REAP)'!$D:$D,AllFundMode!$C43,'SP List (I-REAP)'!$P:$P,AllFundMode!$J$3,'SP List (I-REAP)'!$J:$J,$R$6))))</f>
        <v>0</v>
      </c>
      <c r="U43" s="149" t="str">
        <f>IF($J$3="Entire Portfolio",SUMIFS('SP List (I-REAP)'!$AD:$AD,'SP List (I-REAP)'!$D:$D,AllFundMode!$C43,'SP List (I-REAP)'!$J:$J,$R$6),IF($J$3="Approved Subprojects",SUMIFS('SP List (I-REAP)'!$AD:$AD,'SP List (I-REAP)'!$D:$D,AllFundMode!$C43,'SP List (I-REAP)'!$P:$P,AllFundMode!$J$3,'SP List (I-REAP)'!$J:$J,$R$6),IF($J$3="Pipelined Subprojects",SUMIFS('SP List (I-REAP)'!$AD:$AD,'SP List (I-REAP)'!$D:$D,AllFundMode!$C43,'SP List (I-REAP)'!$P:$P,AllFundMode!$J$3,'SP List (I-REAP)'!$J:$J,$R$6))))</f>
        <v>0</v>
      </c>
    </row>
    <row r="44" spans="1:22">
      <c r="B44" s="196" t="s">
        <v>22</v>
      </c>
      <c r="C44" s="196" t="s">
        <v>85</v>
      </c>
      <c r="D44" s="149" t="str">
        <f>IF($J$3="Entire Portfolio",COUNTIF('SP List (I-REAP)'!$D:$D,AllFundMode!$C44),IF($J$3="Approved Subprojects",COUNTIFS('SP List (I-REAP)'!$D:$D,AllFundMode!$C44,'SP List (I-REAP)'!$P:$P,AllFundMode!$J$3),IF($J$3="Pipelined Subprojects",COUNTIFS('SP List (I-REAP)'!$D:$D,AllFundMode!$C44,'SP List (I-REAP)'!$P:$P,AllFundMode!$J$3))))</f>
        <v>0</v>
      </c>
      <c r="E44" s="148" t="str">
        <f>IF($J$3="Entire Portfolio",SUMIF('SP List (I-REAP)'!$D:$D,AllFundMode!$C44,'SP List (I-REAP)'!$O:$O),IF($J$3="Approved Subprojects",SUMIFS('SP List (I-REAP)'!$O:$O,'SP List (I-REAP)'!$D:$D,AllFundMode!$C44,'SP List (I-REAP)'!$P:$P,AllFundMode!$J$3),IF($J$3="Pipelined Subprojects",SUMIFS('SP List (I-REAP)'!$O:$O,'SP List (I-REAP)'!$D:$D,AllFundMode!$C44,'SP List (I-REAP)'!$P:$P,AllFundMode!$J$3))))/1000000</f>
        <v>0</v>
      </c>
      <c r="F44" s="149" t="str">
        <f>IF($J$3="Entire Portfolio",SUMIF('SP List (I-REAP)'!$D:$D,AllFundMode!$C44,'SP List (I-REAP)'!$AA:$AA),IF($J$3="Approved Subprojects",SUMIFS('SP List (I-REAP)'!$AA:$AA,'SP List (I-REAP)'!$D:$D,AllFundMode!$C44,'SP List (I-REAP)'!$P:$P,AllFundMode!$J$3),IF($J$3="Pipelined Subprojects",SUMIFS('SP List (I-REAP)'!$AA:$AA,'SP List (I-REAP)'!$D:$D,AllFundMode!$C44,'SP List (I-REAP)'!$P:$P,AllFundMode!$J$3))))</f>
        <v>0</v>
      </c>
      <c r="G44" s="149" t="str">
        <f>IF($J$3="Entire Portfolio",SUMIF('SP List (I-REAP)'!$D:$D,AllFundMode!$C44,'SP List (I-REAP)'!$AD:$AD),IF($J$3="Approved Subprojects",SUMIFS('SP List (I-REAP)'!$AD:$AD,'SP List (I-REAP)'!$D:$D,AllFundMode!$C44,'SP List (I-REAP)'!$P:$P,AllFundMode!$J$3),IF($J$3="Pipelined Subprojects",SUMIFS('SP List (I-REAP)'!$AD:$AD,'SP List (I-REAP)'!$D:$D,AllFundMode!$C44,'SP List (I-REAP)'!$P:$P,AllFundMode!$J$3))))</f>
        <v>0</v>
      </c>
      <c r="H44" s="159" t="str">
        <f>IFERROR((+E44/F44)*1000," ")</f>
        <v>0</v>
      </c>
      <c r="I44" s="159" t="str">
        <f>IFERROR(E44*1000/G44," ")</f>
        <v>0</v>
      </c>
      <c r="J44" s="149" t="str">
        <f>IF($J$3="Entire Portfolio",COUNTIFS('SP List (I-REAP)'!$D:$D,AllFundMode!$C44,'SP List (I-REAP)'!$J:$J,$J$6),IF($J$3="Approved Subprojects",COUNTIFS('SP List (I-REAP)'!$D:$D,AllFundMode!$C44,'SP List (I-REAP)'!$P:$P,AllFundMode!$J$3,'SP List (I-REAP)'!$J:$J,$J$6),IF($J$3="Pipelined Subprojects",COUNTIFS('SP List (I-REAP)'!$D:$D,AllFundMode!$C44,'SP List (I-REAP)'!$P:$P,AllFundMode!$J$3,'SP List (I-REAP)'!$J:$J,$J$6))))</f>
        <v>0</v>
      </c>
      <c r="K44" s="148" t="str">
        <f>IF($J$3="Entire Portfolio",SUMIFS('SP List (I-REAP)'!$O:$O,'SP List (I-REAP)'!$D:$D,AllFundMode!$C44,'SP List (I-REAP)'!$J:$J,AllFundMode!$J$6),IF($J$3="Approved Subprojects",SUMIFS('SP List (I-REAP)'!$O:$O,'SP List (I-REAP)'!$D:$D,AllFundMode!$C44,'SP List (I-REAP)'!$P:$P,AllFundMode!$J$3,'SP List (I-REAP)'!$J:$J,AllFundMode!$J$6),IF($J$3="Pipelined Subprojects",SUMIFS('SP List (I-REAP)'!$O:$O,'SP List (I-REAP)'!$D:$D,AllFundMode!$C44,'SP List (I-REAP)'!$P:$P,AllFundMode!$J$3,'SP List (I-REAP)'!$J:$J,AllFundMode!$J$6))))/1000000</f>
        <v>0</v>
      </c>
      <c r="L44" s="149" t="str">
        <f>IF($J$3="Entire Portfolio",SUMIFS('SP List (I-REAP)'!$AA:$AA,'SP List (I-REAP)'!$D:$D,AllFundMode!$C44,'SP List (I-REAP)'!$J:$J,$J$6),IF($J$3="Approved Subprojects",SUMIFS('SP List (I-REAP)'!$AA:$AA,'SP List (I-REAP)'!$D:$D,AllFundMode!$C44,'SP List (I-REAP)'!$P:$P,AllFundMode!$J$3,'SP List (I-REAP)'!$J:$J,$J$6),IF($J$3="Pipelined Subprojects",SUMIFS('SP List (I-REAP)'!$AA:$AA,'SP List (I-REAP)'!$D:$D,AllFundMode!$C44,'SP List (I-REAP)'!$P:$P,AllFundMode!$J$3,'SP List (I-REAP)'!$J:$J,$J$6))))</f>
        <v>0</v>
      </c>
      <c r="M44" s="149" t="str">
        <f>IF($J$3="Entire Portfolio",SUMIFS('SP List (I-REAP)'!$AD:$AD,'SP List (I-REAP)'!$D:$D,AllFundMode!$C44,'SP List (I-REAP)'!$J:$J,$J$6),IF($J$3="Approved Subprojects",SUMIFS('SP List (I-REAP)'!$AD:$AD,'SP List (I-REAP)'!$D:$D,AllFundMode!$C44,'SP List (I-REAP)'!$P:$P,AllFundMode!$J$3,'SP List (I-REAP)'!$J:$J,$J$6),IF($J$3="Pipelined Subprojects",SUMIFS('SP List (I-REAP)'!$AD:$AD,'SP List (I-REAP)'!$D:$D,AllFundMode!$C44,'SP List (I-REAP)'!$P:$P,AllFundMode!$J$3,'SP List (I-REAP)'!$J:$J,$J$6))))</f>
        <v>0</v>
      </c>
      <c r="N44" s="149" t="str">
        <f>IF($J$3="Entire Portfolio",COUNTIFS('SP List (I-REAP)'!$D:$D,AllFundMode!$C44,'SP List (I-REAP)'!$J:$J,$N$6),IF($J$3="Approved Subprojects",COUNTIFS('SP List (I-REAP)'!$D:$D,AllFundMode!$C44,'SP List (I-REAP)'!$P:$P,AllFundMode!$J$3,'SP List (I-REAP)'!$J:$J,$N$6),IF($J$3="Pipelined Subprojects",COUNTIFS('SP List (I-REAP)'!$D:$D,AllFundMode!$C44,'SP List (I-REAP)'!$P:$P,AllFundMode!$J$3,'SP List (I-REAP)'!$J:$J,$N$6))))</f>
        <v>0</v>
      </c>
      <c r="O44" s="148" t="str">
        <f>IF($J$3="Entire Portfolio",SUMIFS('SP List (I-REAP)'!$O:$O,'SP List (I-REAP)'!$D:$D,AllFundMode!$C44,'SP List (I-REAP)'!$J:$J,AllFundMode!$N$6),IF($J$3="Approved Subprojects",SUMIFS('SP List (I-REAP)'!$O:$O,'SP List (I-REAP)'!$D:$D,AllFundMode!$C44,'SP List (I-REAP)'!$P:$P,AllFundMode!$J$3,'SP List (I-REAP)'!$J:$J,AllFundMode!$N$6),IF($J$3="Pipelined Subprojects",SUMIFS('SP List (I-REAP)'!$O:$O,'SP List (I-REAP)'!$D:$D,AllFundMode!$C44,'SP List (I-REAP)'!$P:$P,AllFundMode!$J$3,'SP List (I-REAP)'!$J:$J,AllFundMode!$N$6))))/1000000</f>
        <v>0</v>
      </c>
      <c r="P44" s="149" t="str">
        <f>IF($J$3="Entire Portfolio",SUMIFS('SP List (I-REAP)'!$AA:$AA,'SP List (I-REAP)'!$D:$D,AllFundMode!$C44,'SP List (I-REAP)'!$J:$J,$N$6),IF($J$3="Approved Subprojects",SUMIFS('SP List (I-REAP)'!$AA:$AA,'SP List (I-REAP)'!$D:$D,AllFundMode!$C44,'SP List (I-REAP)'!$P:$P,AllFundMode!$J$3,'SP List (I-REAP)'!$J:$J,$N$6),IF($J$3="Pipelined Subprojects",SUMIFS('SP List (I-REAP)'!$AA:$AA,'SP List (I-REAP)'!$D:$D,AllFundMode!$C44,'SP List (I-REAP)'!$P:$P,AllFundMode!$J$3,'SP List (I-REAP)'!$J:$J,$N$6))))</f>
        <v>0</v>
      </c>
      <c r="Q44" s="149" t="str">
        <f>IF($J$3="Entire Portfolio",SUMIFS('SP List (I-REAP)'!$AD:$AD,'SP List (I-REAP)'!$D:$D,AllFundMode!$C44,'SP List (I-REAP)'!$J:$J,$N$6),IF($J$3="Approved Subprojects",SUMIFS('SP List (I-REAP)'!$AD:$AD,'SP List (I-REAP)'!$D:$D,AllFundMode!$C44,'SP List (I-REAP)'!$P:$P,AllFundMode!$J$3,'SP List (I-REAP)'!$J:$J,$N$6),IF($J$3="Pipelined Subprojects",SUMIFS('SP List (I-REAP)'!$AD:$AD,'SP List (I-REAP)'!$D:$D,AllFundMode!$C44,'SP List (I-REAP)'!$P:$P,AllFundMode!$J$3,'SP List (I-REAP)'!$J:$J,$N$6))))</f>
        <v>0</v>
      </c>
      <c r="R44" s="149" t="str">
        <f>IF($J$3="Entire Portfolio",COUNTIFS('SP List (I-REAP)'!$D:$D,AllFundMode!$C44,'SP List (I-REAP)'!$J:$J,$R$6),IF($J$3="Approved Subprojects",COUNTIFS('SP List (I-REAP)'!$D:$D,AllFundMode!$C44,'SP List (I-REAP)'!$P:$P,AllFundMode!$J$3,'SP List (I-REAP)'!$J:$J,$R$6),IF($J$3="Pipelined Subprojects",COUNTIFS('SP List (I-REAP)'!$D:$D,AllFundMode!$C44,'SP List (I-REAP)'!$P:$P,AllFundMode!$J$3,'SP List (I-REAP)'!$J:$J,$R$6))))</f>
        <v>0</v>
      </c>
      <c r="S44" s="148" t="str">
        <f>IF($J$3="Entire Portfolio",SUMIFS('SP List (I-REAP)'!$O:$O,'SP List (I-REAP)'!$D:$D,AllFundMode!$C44,'SP List (I-REAP)'!$J:$J,AllFundMode!$R$6),IF($J$3="Approved Subprojects",SUMIFS('SP List (I-REAP)'!$O:$O,'SP List (I-REAP)'!$D:$D,AllFundMode!$C44,'SP List (I-REAP)'!$P:$P,AllFundMode!$J$3,'SP List (I-REAP)'!$J:$J,AllFundMode!$R$6),IF($J$3="Pipelined Subprojects",SUMIFS('SP List (I-REAP)'!$O:$O,'SP List (I-REAP)'!$D:$D,AllFundMode!$C44,'SP List (I-REAP)'!$P:$P,AllFundMode!$J$3,'SP List (I-REAP)'!$J:$J,AllFundMode!$R$6))))/1000000</f>
        <v>0</v>
      </c>
      <c r="T44" s="149" t="str">
        <f>IF($J$3="Entire Portfolio",SUMIFS('SP List (I-REAP)'!$AA:$AA,'SP List (I-REAP)'!$D:$D,AllFundMode!$C44,'SP List (I-REAP)'!$J:$J,$R$6),IF($J$3="Approved Subprojects",SUMIFS('SP List (I-REAP)'!$AA:$AA,'SP List (I-REAP)'!$D:$D,AllFundMode!$C44,'SP List (I-REAP)'!$P:$P,AllFundMode!$J$3,'SP List (I-REAP)'!$J:$J,$R$6),IF($J$3="Pipelined Subprojects",SUMIFS('SP List (I-REAP)'!$AA:$AA,'SP List (I-REAP)'!$D:$D,AllFundMode!$C44,'SP List (I-REAP)'!$P:$P,AllFundMode!$J$3,'SP List (I-REAP)'!$J:$J,$R$6))))</f>
        <v>0</v>
      </c>
      <c r="U44" s="149" t="str">
        <f>IF($J$3="Entire Portfolio",SUMIFS('SP List (I-REAP)'!$AD:$AD,'SP List (I-REAP)'!$D:$D,AllFundMode!$C44,'SP List (I-REAP)'!$J:$J,$R$6),IF($J$3="Approved Subprojects",SUMIFS('SP List (I-REAP)'!$AD:$AD,'SP List (I-REAP)'!$D:$D,AllFundMode!$C44,'SP List (I-REAP)'!$P:$P,AllFundMode!$J$3,'SP List (I-REAP)'!$J:$J,$R$6),IF($J$3="Pipelined Subprojects",SUMIFS('SP List (I-REAP)'!$AD:$AD,'SP List (I-REAP)'!$D:$D,AllFundMode!$C44,'SP List (I-REAP)'!$P:$P,AllFundMode!$J$3,'SP List (I-REAP)'!$J:$J,$R$6))))</f>
        <v>0</v>
      </c>
    </row>
    <row r="45" spans="1:22" customHeight="1" ht="15">
      <c r="B45" s="302" t="s">
        <v>2033</v>
      </c>
      <c r="C45" s="303"/>
      <c r="D45" s="215" t="str">
        <f>SUM(D40:D44)</f>
        <v>0</v>
      </c>
      <c r="E45" s="211" t="str">
        <f>SUM(E40:E44)</f>
        <v>0</v>
      </c>
      <c r="F45" s="215" t="str">
        <f>SUM(F40:F44)</f>
        <v>0</v>
      </c>
      <c r="G45" s="215" t="str">
        <f>SUM(G40:G44)</f>
        <v>0</v>
      </c>
      <c r="H45" s="211" t="str">
        <f>IFERROR((+E45/F45)*1000," ")</f>
        <v>0</v>
      </c>
      <c r="I45" s="211" t="str">
        <f>IFERROR(E45*1000/G45," ")</f>
        <v>0</v>
      </c>
      <c r="J45" s="215" t="str">
        <f>SUM(J40:J44)</f>
        <v>0</v>
      </c>
      <c r="K45" s="211" t="str">
        <f>SUM(K40:K44)</f>
        <v>0</v>
      </c>
      <c r="L45" s="215" t="str">
        <f>SUM(L40:L44)</f>
        <v>0</v>
      </c>
      <c r="M45" s="215" t="str">
        <f>SUM(M40:M44)</f>
        <v>0</v>
      </c>
      <c r="N45" s="215" t="str">
        <f>SUM(N40:N44)</f>
        <v>0</v>
      </c>
      <c r="O45" s="211" t="str">
        <f>SUM(O40:O44)</f>
        <v>0</v>
      </c>
      <c r="P45" s="215" t="str">
        <f>SUM(P40:P44)</f>
        <v>0</v>
      </c>
      <c r="Q45" s="215" t="str">
        <f>SUM(Q40:Q44)</f>
        <v>0</v>
      </c>
      <c r="R45" s="215" t="str">
        <f>SUM(R40:R44)</f>
        <v>0</v>
      </c>
      <c r="S45" s="211" t="str">
        <f>SUM(S40:S44)</f>
        <v>0</v>
      </c>
      <c r="T45" s="215" t="str">
        <f>SUM(T40:T44)</f>
        <v>0</v>
      </c>
      <c r="U45" s="215" t="str">
        <f>SUM(U40:U44)</f>
        <v>0</v>
      </c>
    </row>
    <row r="46" spans="1:22">
      <c r="B46" s="196" t="s">
        <v>24</v>
      </c>
      <c r="C46" s="196" t="s">
        <v>17</v>
      </c>
      <c r="D46" s="149" t="str">
        <f>IF($J$3="Entire Portfolio",COUNTIF('SP List (I-REAP)'!$D:$D,AllFundMode!$C46),IF($J$3="Approved Subprojects",COUNTIFS('SP List (I-REAP)'!$D:$D,AllFundMode!$C46,'SP List (I-REAP)'!$P:$P,AllFundMode!$J$3),IF($J$3="Pipelined Subprojects",COUNTIFS('SP List (I-REAP)'!$D:$D,AllFundMode!$C46,'SP List (I-REAP)'!$P:$P,AllFundMode!$J$3))))</f>
        <v>0</v>
      </c>
      <c r="E46" s="148" t="str">
        <f>IF($J$3="Entire Portfolio",SUMIF('SP List (I-REAP)'!$D:$D,AllFundMode!$C46,'SP List (I-REAP)'!$O:$O),IF($J$3="Approved Subprojects",SUMIFS('SP List (I-REAP)'!$O:$O,'SP List (I-REAP)'!$D:$D,AllFundMode!$C46,'SP List (I-REAP)'!$P:$P,AllFundMode!$J$3),IF($J$3="Pipelined Subprojects",SUMIFS('SP List (I-REAP)'!$O:$O,'SP List (I-REAP)'!$D:$D,AllFundMode!$C46,'SP List (I-REAP)'!$P:$P,AllFundMode!$J$3))))/1000000</f>
        <v>0</v>
      </c>
      <c r="F46" s="149" t="str">
        <f>IF($J$3="Entire Portfolio",SUMIF('SP List (I-REAP)'!$D:$D,AllFundMode!$C46,'SP List (I-REAP)'!$AA:$AA),IF($J$3="Approved Subprojects",SUMIFS('SP List (I-REAP)'!$AA:$AA,'SP List (I-REAP)'!$D:$D,AllFundMode!$C46,'SP List (I-REAP)'!$P:$P,AllFundMode!$J$3),IF($J$3="Pipelined Subprojects",SUMIFS('SP List (I-REAP)'!$AA:$AA,'SP List (I-REAP)'!$D:$D,AllFundMode!$C46,'SP List (I-REAP)'!$P:$P,AllFundMode!$J$3))))</f>
        <v>0</v>
      </c>
      <c r="G46" s="149" t="str">
        <f>IF($J$3="Entire Portfolio",SUMIF('SP List (I-REAP)'!$D:$D,AllFundMode!$C46,'SP List (I-REAP)'!$AD:$AD),IF($J$3="Approved Subprojects",SUMIFS('SP List (I-REAP)'!$AD:$AD,'SP List (I-REAP)'!$D:$D,AllFundMode!$C46,'SP List (I-REAP)'!$P:$P,AllFundMode!$J$3),IF($J$3="Pipelined Subprojects",SUMIFS('SP List (I-REAP)'!$AD:$AD,'SP List (I-REAP)'!$D:$D,AllFundMode!$C46,'SP List (I-REAP)'!$P:$P,AllFundMode!$J$3))))</f>
        <v>0</v>
      </c>
      <c r="H46" s="159" t="str">
        <f>IFERROR((+E46/F46)*1000," ")</f>
        <v>0</v>
      </c>
      <c r="I46" s="159" t="str">
        <f>IFERROR(E46*1000/G46," ")</f>
        <v>0</v>
      </c>
      <c r="J46" s="149" t="str">
        <f>IF($J$3="Entire Portfolio",COUNTIFS('SP List (I-REAP)'!$D:$D,AllFundMode!$C46,'SP List (I-REAP)'!$J:$J,$J$6),IF($J$3="Approved Subprojects",COUNTIFS('SP List (I-REAP)'!$D:$D,AllFundMode!$C46,'SP List (I-REAP)'!$P:$P,AllFundMode!$J$3,'SP List (I-REAP)'!$J:$J,$J$6),IF($J$3="Pipelined Subprojects",COUNTIFS('SP List (I-REAP)'!$D:$D,AllFundMode!$C46,'SP List (I-REAP)'!$P:$P,AllFundMode!$J$3,'SP List (I-REAP)'!$J:$J,$J$6))))</f>
        <v>0</v>
      </c>
      <c r="K46" s="148" t="str">
        <f>IF($J$3="Entire Portfolio",SUMIFS('SP List (I-REAP)'!$O:$O,'SP List (I-REAP)'!$D:$D,AllFundMode!$C46,'SP List (I-REAP)'!$J:$J,AllFundMode!$J$6),IF($J$3="Approved Subprojects",SUMIFS('SP List (I-REAP)'!$O:$O,'SP List (I-REAP)'!$D:$D,AllFundMode!$C46,'SP List (I-REAP)'!$P:$P,AllFundMode!$J$3,'SP List (I-REAP)'!$J:$J,AllFundMode!$J$6),IF($J$3="Pipelined Subprojects",SUMIFS('SP List (I-REAP)'!$O:$O,'SP List (I-REAP)'!$D:$D,AllFundMode!$C46,'SP List (I-REAP)'!$P:$P,AllFundMode!$J$3,'SP List (I-REAP)'!$J:$J,AllFundMode!$J$6))))/1000000</f>
        <v>0</v>
      </c>
      <c r="L46" s="149" t="str">
        <f>IF($J$3="Entire Portfolio",SUMIFS('SP List (I-REAP)'!$AA:$AA,'SP List (I-REAP)'!$D:$D,AllFundMode!$C46,'SP List (I-REAP)'!$J:$J,$J$6),IF($J$3="Approved Subprojects",SUMIFS('SP List (I-REAP)'!$AA:$AA,'SP List (I-REAP)'!$D:$D,AllFundMode!$C46,'SP List (I-REAP)'!$P:$P,AllFundMode!$J$3,'SP List (I-REAP)'!$J:$J,$J$6),IF($J$3="Pipelined Subprojects",SUMIFS('SP List (I-REAP)'!$AA:$AA,'SP List (I-REAP)'!$D:$D,AllFundMode!$C46,'SP List (I-REAP)'!$P:$P,AllFundMode!$J$3,'SP List (I-REAP)'!$J:$J,$J$6))))</f>
        <v>0</v>
      </c>
      <c r="M46" s="149" t="str">
        <f>IF($J$3="Entire Portfolio",SUMIFS('SP List (I-REAP)'!$AD:$AD,'SP List (I-REAP)'!$D:$D,AllFundMode!$C46,'SP List (I-REAP)'!$J:$J,$J$6),IF($J$3="Approved Subprojects",SUMIFS('SP List (I-REAP)'!$AD:$AD,'SP List (I-REAP)'!$D:$D,AllFundMode!$C46,'SP List (I-REAP)'!$P:$P,AllFundMode!$J$3,'SP List (I-REAP)'!$J:$J,$J$6),IF($J$3="Pipelined Subprojects",SUMIFS('SP List (I-REAP)'!$AD:$AD,'SP List (I-REAP)'!$D:$D,AllFundMode!$C46,'SP List (I-REAP)'!$P:$P,AllFundMode!$J$3,'SP List (I-REAP)'!$J:$J,$J$6))))</f>
        <v>0</v>
      </c>
      <c r="N46" s="149" t="str">
        <f>IF($J$3="Entire Portfolio",COUNTIFS('SP List (I-REAP)'!$D:$D,AllFundMode!$C46,'SP List (I-REAP)'!$J:$J,$N$6),IF($J$3="Approved Subprojects",COUNTIFS('SP List (I-REAP)'!$D:$D,AllFundMode!$C46,'SP List (I-REAP)'!$P:$P,AllFundMode!$J$3,'SP List (I-REAP)'!$J:$J,$N$6),IF($J$3="Pipelined Subprojects",COUNTIFS('SP List (I-REAP)'!$D:$D,AllFundMode!$C46,'SP List (I-REAP)'!$P:$P,AllFundMode!$J$3,'SP List (I-REAP)'!$J:$J,$N$6))))</f>
        <v>0</v>
      </c>
      <c r="O46" s="148" t="str">
        <f>IF($J$3="Entire Portfolio",SUMIFS('SP List (I-REAP)'!$O:$O,'SP List (I-REAP)'!$D:$D,AllFundMode!$C46,'SP List (I-REAP)'!$J:$J,AllFundMode!$N$6),IF($J$3="Approved Subprojects",SUMIFS('SP List (I-REAP)'!$O:$O,'SP List (I-REAP)'!$D:$D,AllFundMode!$C46,'SP List (I-REAP)'!$P:$P,AllFundMode!$J$3,'SP List (I-REAP)'!$J:$J,AllFundMode!$N$6),IF($J$3="Pipelined Subprojects",SUMIFS('SP List (I-REAP)'!$O:$O,'SP List (I-REAP)'!$D:$D,AllFundMode!$C46,'SP List (I-REAP)'!$P:$P,AllFundMode!$J$3,'SP List (I-REAP)'!$J:$J,AllFundMode!$N$6))))/1000000</f>
        <v>0</v>
      </c>
      <c r="P46" s="149" t="str">
        <f>IF($J$3="Entire Portfolio",SUMIFS('SP List (I-REAP)'!$AA:$AA,'SP List (I-REAP)'!$D:$D,AllFundMode!$C46,'SP List (I-REAP)'!$J:$J,$N$6),IF($J$3="Approved Subprojects",SUMIFS('SP List (I-REAP)'!$AA:$AA,'SP List (I-REAP)'!$D:$D,AllFundMode!$C46,'SP List (I-REAP)'!$P:$P,AllFundMode!$J$3,'SP List (I-REAP)'!$J:$J,$N$6),IF($J$3="Pipelined Subprojects",SUMIFS('SP List (I-REAP)'!$AA:$AA,'SP List (I-REAP)'!$D:$D,AllFundMode!$C46,'SP List (I-REAP)'!$P:$P,AllFundMode!$J$3,'SP List (I-REAP)'!$J:$J,$N$6))))</f>
        <v>0</v>
      </c>
      <c r="Q46" s="149" t="str">
        <f>IF($J$3="Entire Portfolio",SUMIFS('SP List (I-REAP)'!$AD:$AD,'SP List (I-REAP)'!$D:$D,AllFundMode!$C46,'SP List (I-REAP)'!$J:$J,$N$6),IF($J$3="Approved Subprojects",SUMIFS('SP List (I-REAP)'!$AD:$AD,'SP List (I-REAP)'!$D:$D,AllFundMode!$C46,'SP List (I-REAP)'!$P:$P,AllFundMode!$J$3,'SP List (I-REAP)'!$J:$J,$N$6),IF($J$3="Pipelined Subprojects",SUMIFS('SP List (I-REAP)'!$AD:$AD,'SP List (I-REAP)'!$D:$D,AllFundMode!$C46,'SP List (I-REAP)'!$P:$P,AllFundMode!$J$3,'SP List (I-REAP)'!$J:$J,$N$6))))</f>
        <v>0</v>
      </c>
      <c r="R46" s="149" t="str">
        <f>IF($J$3="Entire Portfolio",COUNTIFS('SP List (I-REAP)'!$D:$D,AllFundMode!$C46,'SP List (I-REAP)'!$J:$J,$R$6),IF($J$3="Approved Subprojects",COUNTIFS('SP List (I-REAP)'!$D:$D,AllFundMode!$C46,'SP List (I-REAP)'!$P:$P,AllFundMode!$J$3,'SP List (I-REAP)'!$J:$J,$R$6),IF($J$3="Pipelined Subprojects",COUNTIFS('SP List (I-REAP)'!$D:$D,AllFundMode!$C46,'SP List (I-REAP)'!$P:$P,AllFundMode!$J$3,'SP List (I-REAP)'!$J:$J,$R$6))))</f>
        <v>0</v>
      </c>
      <c r="S46" s="148" t="str">
        <f>IF($J$3="Entire Portfolio",SUMIFS('SP List (I-REAP)'!$O:$O,'SP List (I-REAP)'!$D:$D,AllFundMode!$C46,'SP List (I-REAP)'!$J:$J,AllFundMode!$R$6),IF($J$3="Approved Subprojects",SUMIFS('SP List (I-REAP)'!$O:$O,'SP List (I-REAP)'!$D:$D,AllFundMode!$C46,'SP List (I-REAP)'!$P:$P,AllFundMode!$J$3,'SP List (I-REAP)'!$J:$J,AllFundMode!$R$6),IF($J$3="Pipelined Subprojects",SUMIFS('SP List (I-REAP)'!$O:$O,'SP List (I-REAP)'!$D:$D,AllFundMode!$C46,'SP List (I-REAP)'!$P:$P,AllFundMode!$J$3,'SP List (I-REAP)'!$J:$J,AllFundMode!$R$6))))/1000000</f>
        <v>0</v>
      </c>
      <c r="T46" s="149" t="str">
        <f>IF($J$3="Entire Portfolio",SUMIFS('SP List (I-REAP)'!$AA:$AA,'SP List (I-REAP)'!$D:$D,AllFundMode!$C46,'SP List (I-REAP)'!$J:$J,$R$6),IF($J$3="Approved Subprojects",SUMIFS('SP List (I-REAP)'!$AA:$AA,'SP List (I-REAP)'!$D:$D,AllFundMode!$C46,'SP List (I-REAP)'!$P:$P,AllFundMode!$J$3,'SP List (I-REAP)'!$J:$J,$R$6),IF($J$3="Pipelined Subprojects",SUMIFS('SP List (I-REAP)'!$AA:$AA,'SP List (I-REAP)'!$D:$D,AllFundMode!$C46,'SP List (I-REAP)'!$P:$P,AllFundMode!$J$3,'SP List (I-REAP)'!$J:$J,$R$6))))</f>
        <v>0</v>
      </c>
      <c r="U46" s="149" t="str">
        <f>IF($J$3="Entire Portfolio",SUMIFS('SP List (I-REAP)'!$AD:$AD,'SP List (I-REAP)'!$D:$D,AllFundMode!$C46,'SP List (I-REAP)'!$J:$J,$R$6),IF($J$3="Approved Subprojects",SUMIFS('SP List (I-REAP)'!$AD:$AD,'SP List (I-REAP)'!$D:$D,AllFundMode!$C46,'SP List (I-REAP)'!$P:$P,AllFundMode!$J$3,'SP List (I-REAP)'!$J:$J,$R$6),IF($J$3="Pipelined Subprojects",SUMIFS('SP List (I-REAP)'!$AD:$AD,'SP List (I-REAP)'!$D:$D,AllFundMode!$C46,'SP List (I-REAP)'!$P:$P,AllFundMode!$J$3,'SP List (I-REAP)'!$J:$J,$R$6))))</f>
        <v>0</v>
      </c>
    </row>
    <row r="47" spans="1:22">
      <c r="B47" s="196" t="s">
        <v>24</v>
      </c>
      <c r="C47" s="196" t="s">
        <v>43</v>
      </c>
      <c r="D47" s="149" t="str">
        <f>IF($J$3="Entire Portfolio",COUNTIF('SP List (I-REAP)'!$D:$D,AllFundMode!$C47),IF($J$3="Approved Subprojects",COUNTIFS('SP List (I-REAP)'!$D:$D,AllFundMode!$C47,'SP List (I-REAP)'!$P:$P,AllFundMode!$J$3),IF($J$3="Pipelined Subprojects",COUNTIFS('SP List (I-REAP)'!$D:$D,AllFundMode!$C47,'SP List (I-REAP)'!$P:$P,AllFundMode!$J$3))))</f>
        <v>0</v>
      </c>
      <c r="E47" s="148" t="str">
        <f>IF($J$3="Entire Portfolio",SUMIF('SP List (I-REAP)'!$D:$D,AllFundMode!$C47,'SP List (I-REAP)'!$O:$O),IF($J$3="Approved Subprojects",SUMIFS('SP List (I-REAP)'!$O:$O,'SP List (I-REAP)'!$D:$D,AllFundMode!$C47,'SP List (I-REAP)'!$P:$P,AllFundMode!$J$3),IF($J$3="Pipelined Subprojects",SUMIFS('SP List (I-REAP)'!$O:$O,'SP List (I-REAP)'!$D:$D,AllFundMode!$C47,'SP List (I-REAP)'!$P:$P,AllFundMode!$J$3))))/1000000</f>
        <v>0</v>
      </c>
      <c r="F47" s="149" t="str">
        <f>IF($J$3="Entire Portfolio",SUMIF('SP List (I-REAP)'!$D:$D,AllFundMode!$C47,'SP List (I-REAP)'!$AA:$AA),IF($J$3="Approved Subprojects",SUMIFS('SP List (I-REAP)'!$AA:$AA,'SP List (I-REAP)'!$D:$D,AllFundMode!$C47,'SP List (I-REAP)'!$P:$P,AllFundMode!$J$3),IF($J$3="Pipelined Subprojects",SUMIFS('SP List (I-REAP)'!$AA:$AA,'SP List (I-REAP)'!$D:$D,AllFundMode!$C47,'SP List (I-REAP)'!$P:$P,AllFundMode!$J$3))))</f>
        <v>0</v>
      </c>
      <c r="G47" s="149" t="str">
        <f>IF($J$3="Entire Portfolio",SUMIF('SP List (I-REAP)'!$D:$D,AllFundMode!$C47,'SP List (I-REAP)'!$AD:$AD),IF($J$3="Approved Subprojects",SUMIFS('SP List (I-REAP)'!$AD:$AD,'SP List (I-REAP)'!$D:$D,AllFundMode!$C47,'SP List (I-REAP)'!$P:$P,AllFundMode!$J$3),IF($J$3="Pipelined Subprojects",SUMIFS('SP List (I-REAP)'!$AD:$AD,'SP List (I-REAP)'!$D:$D,AllFundMode!$C47,'SP List (I-REAP)'!$P:$P,AllFundMode!$J$3))))</f>
        <v>0</v>
      </c>
      <c r="H47" s="159" t="str">
        <f>IFERROR((+E47/F47)*1000," ")</f>
        <v>0</v>
      </c>
      <c r="I47" s="159" t="str">
        <f>IFERROR(E47*1000/G47," ")</f>
        <v>0</v>
      </c>
      <c r="J47" s="149" t="str">
        <f>IF($J$3="Entire Portfolio",COUNTIFS('SP List (I-REAP)'!$D:$D,AllFundMode!$C47,'SP List (I-REAP)'!$J:$J,$J$6),IF($J$3="Approved Subprojects",COUNTIFS('SP List (I-REAP)'!$D:$D,AllFundMode!$C47,'SP List (I-REAP)'!$P:$P,AllFundMode!$J$3,'SP List (I-REAP)'!$J:$J,$J$6),IF($J$3="Pipelined Subprojects",COUNTIFS('SP List (I-REAP)'!$D:$D,AllFundMode!$C47,'SP List (I-REAP)'!$P:$P,AllFundMode!$J$3,'SP List (I-REAP)'!$J:$J,$J$6))))</f>
        <v>0</v>
      </c>
      <c r="K47" s="148" t="str">
        <f>IF($J$3="Entire Portfolio",SUMIFS('SP List (I-REAP)'!$O:$O,'SP List (I-REAP)'!$D:$D,AllFundMode!$C47,'SP List (I-REAP)'!$J:$J,AllFundMode!$J$6),IF($J$3="Approved Subprojects",SUMIFS('SP List (I-REAP)'!$O:$O,'SP List (I-REAP)'!$D:$D,AllFundMode!$C47,'SP List (I-REAP)'!$P:$P,AllFundMode!$J$3,'SP List (I-REAP)'!$J:$J,AllFundMode!$J$6),IF($J$3="Pipelined Subprojects",SUMIFS('SP List (I-REAP)'!$O:$O,'SP List (I-REAP)'!$D:$D,AllFundMode!$C47,'SP List (I-REAP)'!$P:$P,AllFundMode!$J$3,'SP List (I-REAP)'!$J:$J,AllFundMode!$J$6))))/1000000</f>
        <v>0</v>
      </c>
      <c r="L47" s="149" t="str">
        <f>IF($J$3="Entire Portfolio",SUMIFS('SP List (I-REAP)'!$AA:$AA,'SP List (I-REAP)'!$D:$D,AllFundMode!$C47,'SP List (I-REAP)'!$J:$J,$J$6),IF($J$3="Approved Subprojects",SUMIFS('SP List (I-REAP)'!$AA:$AA,'SP List (I-REAP)'!$D:$D,AllFundMode!$C47,'SP List (I-REAP)'!$P:$P,AllFundMode!$J$3,'SP List (I-REAP)'!$J:$J,$J$6),IF($J$3="Pipelined Subprojects",SUMIFS('SP List (I-REAP)'!$AA:$AA,'SP List (I-REAP)'!$D:$D,AllFundMode!$C47,'SP List (I-REAP)'!$P:$P,AllFundMode!$J$3,'SP List (I-REAP)'!$J:$J,$J$6))))</f>
        <v>0</v>
      </c>
      <c r="M47" s="149" t="str">
        <f>IF($J$3="Entire Portfolio",SUMIFS('SP List (I-REAP)'!$AD:$AD,'SP List (I-REAP)'!$D:$D,AllFundMode!$C47,'SP List (I-REAP)'!$J:$J,$J$6),IF($J$3="Approved Subprojects",SUMIFS('SP List (I-REAP)'!$AD:$AD,'SP List (I-REAP)'!$D:$D,AllFundMode!$C47,'SP List (I-REAP)'!$P:$P,AllFundMode!$J$3,'SP List (I-REAP)'!$J:$J,$J$6),IF($J$3="Pipelined Subprojects",SUMIFS('SP List (I-REAP)'!$AD:$AD,'SP List (I-REAP)'!$D:$D,AllFundMode!$C47,'SP List (I-REAP)'!$P:$P,AllFundMode!$J$3,'SP List (I-REAP)'!$J:$J,$J$6))))</f>
        <v>0</v>
      </c>
      <c r="N47" s="149" t="str">
        <f>IF($J$3="Entire Portfolio",COUNTIFS('SP List (I-REAP)'!$D:$D,AllFundMode!$C47,'SP List (I-REAP)'!$J:$J,$N$6),IF($J$3="Approved Subprojects",COUNTIFS('SP List (I-REAP)'!$D:$D,AllFundMode!$C47,'SP List (I-REAP)'!$P:$P,AllFundMode!$J$3,'SP List (I-REAP)'!$J:$J,$N$6),IF($J$3="Pipelined Subprojects",COUNTIFS('SP List (I-REAP)'!$D:$D,AllFundMode!$C47,'SP List (I-REAP)'!$P:$P,AllFundMode!$J$3,'SP List (I-REAP)'!$J:$J,$N$6))))</f>
        <v>0</v>
      </c>
      <c r="O47" s="148" t="str">
        <f>IF($J$3="Entire Portfolio",SUMIFS('SP List (I-REAP)'!$O:$O,'SP List (I-REAP)'!$D:$D,AllFundMode!$C47,'SP List (I-REAP)'!$J:$J,AllFundMode!$N$6),IF($J$3="Approved Subprojects",SUMIFS('SP List (I-REAP)'!$O:$O,'SP List (I-REAP)'!$D:$D,AllFundMode!$C47,'SP List (I-REAP)'!$P:$P,AllFundMode!$J$3,'SP List (I-REAP)'!$J:$J,AllFundMode!$N$6),IF($J$3="Pipelined Subprojects",SUMIFS('SP List (I-REAP)'!$O:$O,'SP List (I-REAP)'!$D:$D,AllFundMode!$C47,'SP List (I-REAP)'!$P:$P,AllFundMode!$J$3,'SP List (I-REAP)'!$J:$J,AllFundMode!$N$6))))/1000000</f>
        <v>0</v>
      </c>
      <c r="P47" s="149" t="str">
        <f>IF($J$3="Entire Portfolio",SUMIFS('SP List (I-REAP)'!$AA:$AA,'SP List (I-REAP)'!$D:$D,AllFundMode!$C47,'SP List (I-REAP)'!$J:$J,$N$6),IF($J$3="Approved Subprojects",SUMIFS('SP List (I-REAP)'!$AA:$AA,'SP List (I-REAP)'!$D:$D,AllFundMode!$C47,'SP List (I-REAP)'!$P:$P,AllFundMode!$J$3,'SP List (I-REAP)'!$J:$J,$N$6),IF($J$3="Pipelined Subprojects",SUMIFS('SP List (I-REAP)'!$AA:$AA,'SP List (I-REAP)'!$D:$D,AllFundMode!$C47,'SP List (I-REAP)'!$P:$P,AllFundMode!$J$3,'SP List (I-REAP)'!$J:$J,$N$6))))</f>
        <v>0</v>
      </c>
      <c r="Q47" s="149" t="str">
        <f>IF($J$3="Entire Portfolio",SUMIFS('SP List (I-REAP)'!$AD:$AD,'SP List (I-REAP)'!$D:$D,AllFundMode!$C47,'SP List (I-REAP)'!$J:$J,$N$6),IF($J$3="Approved Subprojects",SUMIFS('SP List (I-REAP)'!$AD:$AD,'SP List (I-REAP)'!$D:$D,AllFundMode!$C47,'SP List (I-REAP)'!$P:$P,AllFundMode!$J$3,'SP List (I-REAP)'!$J:$J,$N$6),IF($J$3="Pipelined Subprojects",SUMIFS('SP List (I-REAP)'!$AD:$AD,'SP List (I-REAP)'!$D:$D,AllFundMode!$C47,'SP List (I-REAP)'!$P:$P,AllFundMode!$J$3,'SP List (I-REAP)'!$J:$J,$N$6))))</f>
        <v>0</v>
      </c>
      <c r="R47" s="149" t="str">
        <f>IF($J$3="Entire Portfolio",COUNTIFS('SP List (I-REAP)'!$D:$D,AllFundMode!$C47,'SP List (I-REAP)'!$J:$J,$R$6),IF($J$3="Approved Subprojects",COUNTIFS('SP List (I-REAP)'!$D:$D,AllFundMode!$C47,'SP List (I-REAP)'!$P:$P,AllFundMode!$J$3,'SP List (I-REAP)'!$J:$J,$R$6),IF($J$3="Pipelined Subprojects",COUNTIFS('SP List (I-REAP)'!$D:$D,AllFundMode!$C47,'SP List (I-REAP)'!$P:$P,AllFundMode!$J$3,'SP List (I-REAP)'!$J:$J,$R$6))))</f>
        <v>0</v>
      </c>
      <c r="S47" s="148" t="str">
        <f>IF($J$3="Entire Portfolio",SUMIFS('SP List (I-REAP)'!$O:$O,'SP List (I-REAP)'!$D:$D,AllFundMode!$C47,'SP List (I-REAP)'!$J:$J,AllFundMode!$R$6),IF($J$3="Approved Subprojects",SUMIFS('SP List (I-REAP)'!$O:$O,'SP List (I-REAP)'!$D:$D,AllFundMode!$C47,'SP List (I-REAP)'!$P:$P,AllFundMode!$J$3,'SP List (I-REAP)'!$J:$J,AllFundMode!$R$6),IF($J$3="Pipelined Subprojects",SUMIFS('SP List (I-REAP)'!$O:$O,'SP List (I-REAP)'!$D:$D,AllFundMode!$C47,'SP List (I-REAP)'!$P:$P,AllFundMode!$J$3,'SP List (I-REAP)'!$J:$J,AllFundMode!$R$6))))/1000000</f>
        <v>0</v>
      </c>
      <c r="T47" s="149" t="str">
        <f>IF($J$3="Entire Portfolio",SUMIFS('SP List (I-REAP)'!$AA:$AA,'SP List (I-REAP)'!$D:$D,AllFundMode!$C47,'SP List (I-REAP)'!$J:$J,$R$6),IF($J$3="Approved Subprojects",SUMIFS('SP List (I-REAP)'!$AA:$AA,'SP List (I-REAP)'!$D:$D,AllFundMode!$C47,'SP List (I-REAP)'!$P:$P,AllFundMode!$J$3,'SP List (I-REAP)'!$J:$J,$R$6),IF($J$3="Pipelined Subprojects",SUMIFS('SP List (I-REAP)'!$AA:$AA,'SP List (I-REAP)'!$D:$D,AllFundMode!$C47,'SP List (I-REAP)'!$P:$P,AllFundMode!$J$3,'SP List (I-REAP)'!$J:$J,$R$6))))</f>
        <v>0</v>
      </c>
      <c r="U47" s="149" t="str">
        <f>IF($J$3="Entire Portfolio",SUMIFS('SP List (I-REAP)'!$AD:$AD,'SP List (I-REAP)'!$D:$D,AllFundMode!$C47,'SP List (I-REAP)'!$J:$J,$R$6),IF($J$3="Approved Subprojects",SUMIFS('SP List (I-REAP)'!$AD:$AD,'SP List (I-REAP)'!$D:$D,AllFundMode!$C47,'SP List (I-REAP)'!$P:$P,AllFundMode!$J$3,'SP List (I-REAP)'!$J:$J,$R$6),IF($J$3="Pipelined Subprojects",SUMIFS('SP List (I-REAP)'!$AD:$AD,'SP List (I-REAP)'!$D:$D,AllFundMode!$C47,'SP List (I-REAP)'!$P:$P,AllFundMode!$J$3,'SP List (I-REAP)'!$J:$J,$R$6))))</f>
        <v>0</v>
      </c>
    </row>
    <row r="48" spans="1:22">
      <c r="B48" s="196" t="s">
        <v>24</v>
      </c>
      <c r="C48" s="196" t="s">
        <v>44</v>
      </c>
      <c r="D48" s="149" t="str">
        <f>IF($J$3="Entire Portfolio",COUNTIF('SP List (I-REAP)'!$D:$D,AllFundMode!$C48),IF($J$3="Approved Subprojects",COUNTIFS('SP List (I-REAP)'!$D:$D,AllFundMode!$C48,'SP List (I-REAP)'!$P:$P,AllFundMode!$J$3),IF($J$3="Pipelined Subprojects",COUNTIFS('SP List (I-REAP)'!$D:$D,AllFundMode!$C48,'SP List (I-REAP)'!$P:$P,AllFundMode!$J$3))))</f>
        <v>0</v>
      </c>
      <c r="E48" s="148" t="str">
        <f>IF($J$3="Entire Portfolio",SUMIF('SP List (I-REAP)'!$D:$D,AllFundMode!$C48,'SP List (I-REAP)'!$O:$O),IF($J$3="Approved Subprojects",SUMIFS('SP List (I-REAP)'!$O:$O,'SP List (I-REAP)'!$D:$D,AllFundMode!$C48,'SP List (I-REAP)'!$P:$P,AllFundMode!$J$3),IF($J$3="Pipelined Subprojects",SUMIFS('SP List (I-REAP)'!$O:$O,'SP List (I-REAP)'!$D:$D,AllFundMode!$C48,'SP List (I-REAP)'!$P:$P,AllFundMode!$J$3))))/1000000</f>
        <v>0</v>
      </c>
      <c r="F48" s="149" t="str">
        <f>IF($J$3="Entire Portfolio",SUMIF('SP List (I-REAP)'!$D:$D,AllFundMode!$C48,'SP List (I-REAP)'!$AA:$AA),IF($J$3="Approved Subprojects",SUMIFS('SP List (I-REAP)'!$AA:$AA,'SP List (I-REAP)'!$D:$D,AllFundMode!$C48,'SP List (I-REAP)'!$P:$P,AllFundMode!$J$3),IF($J$3="Pipelined Subprojects",SUMIFS('SP List (I-REAP)'!$AA:$AA,'SP List (I-REAP)'!$D:$D,AllFundMode!$C48,'SP List (I-REAP)'!$P:$P,AllFundMode!$J$3))))</f>
        <v>0</v>
      </c>
      <c r="G48" s="149" t="str">
        <f>IF($J$3="Entire Portfolio",SUMIF('SP List (I-REAP)'!$D:$D,AllFundMode!$C48,'SP List (I-REAP)'!$AD:$AD),IF($J$3="Approved Subprojects",SUMIFS('SP List (I-REAP)'!$AD:$AD,'SP List (I-REAP)'!$D:$D,AllFundMode!$C48,'SP List (I-REAP)'!$P:$P,AllFundMode!$J$3),IF($J$3="Pipelined Subprojects",SUMIFS('SP List (I-REAP)'!$AD:$AD,'SP List (I-REAP)'!$D:$D,AllFundMode!$C48,'SP List (I-REAP)'!$P:$P,AllFundMode!$J$3))))</f>
        <v>0</v>
      </c>
      <c r="H48" s="159" t="str">
        <f>IFERROR((+E48/F48)*1000," ")</f>
        <v>0</v>
      </c>
      <c r="I48" s="159" t="str">
        <f>IFERROR(E48*1000/G48," ")</f>
        <v>0</v>
      </c>
      <c r="J48" s="149" t="str">
        <f>IF($J$3="Entire Portfolio",COUNTIFS('SP List (I-REAP)'!$D:$D,AllFundMode!$C48,'SP List (I-REAP)'!$J:$J,$J$6),IF($J$3="Approved Subprojects",COUNTIFS('SP List (I-REAP)'!$D:$D,AllFundMode!$C48,'SP List (I-REAP)'!$P:$P,AllFundMode!$J$3,'SP List (I-REAP)'!$J:$J,$J$6),IF($J$3="Pipelined Subprojects",COUNTIFS('SP List (I-REAP)'!$D:$D,AllFundMode!$C48,'SP List (I-REAP)'!$P:$P,AllFundMode!$J$3,'SP List (I-REAP)'!$J:$J,$J$6))))</f>
        <v>0</v>
      </c>
      <c r="K48" s="148" t="str">
        <f>IF($J$3="Entire Portfolio",SUMIFS('SP List (I-REAP)'!$O:$O,'SP List (I-REAP)'!$D:$D,AllFundMode!$C48,'SP List (I-REAP)'!$J:$J,AllFundMode!$J$6),IF($J$3="Approved Subprojects",SUMIFS('SP List (I-REAP)'!$O:$O,'SP List (I-REAP)'!$D:$D,AllFundMode!$C48,'SP List (I-REAP)'!$P:$P,AllFundMode!$J$3,'SP List (I-REAP)'!$J:$J,AllFundMode!$J$6),IF($J$3="Pipelined Subprojects",SUMIFS('SP List (I-REAP)'!$O:$O,'SP List (I-REAP)'!$D:$D,AllFundMode!$C48,'SP List (I-REAP)'!$P:$P,AllFundMode!$J$3,'SP List (I-REAP)'!$J:$J,AllFundMode!$J$6))))/1000000</f>
        <v>0</v>
      </c>
      <c r="L48" s="149" t="str">
        <f>IF($J$3="Entire Portfolio",SUMIFS('SP List (I-REAP)'!$AA:$AA,'SP List (I-REAP)'!$D:$D,AllFundMode!$C48,'SP List (I-REAP)'!$J:$J,$J$6),IF($J$3="Approved Subprojects",SUMIFS('SP List (I-REAP)'!$AA:$AA,'SP List (I-REAP)'!$D:$D,AllFundMode!$C48,'SP List (I-REAP)'!$P:$P,AllFundMode!$J$3,'SP List (I-REAP)'!$J:$J,$J$6),IF($J$3="Pipelined Subprojects",SUMIFS('SP List (I-REAP)'!$AA:$AA,'SP List (I-REAP)'!$D:$D,AllFundMode!$C48,'SP List (I-REAP)'!$P:$P,AllFundMode!$J$3,'SP List (I-REAP)'!$J:$J,$J$6))))</f>
        <v>0</v>
      </c>
      <c r="M48" s="149" t="str">
        <f>IF($J$3="Entire Portfolio",SUMIFS('SP List (I-REAP)'!$AD:$AD,'SP List (I-REAP)'!$D:$D,AllFundMode!$C48,'SP List (I-REAP)'!$J:$J,$J$6),IF($J$3="Approved Subprojects",SUMIFS('SP List (I-REAP)'!$AD:$AD,'SP List (I-REAP)'!$D:$D,AllFundMode!$C48,'SP List (I-REAP)'!$P:$P,AllFundMode!$J$3,'SP List (I-REAP)'!$J:$J,$J$6),IF($J$3="Pipelined Subprojects",SUMIFS('SP List (I-REAP)'!$AD:$AD,'SP List (I-REAP)'!$D:$D,AllFundMode!$C48,'SP List (I-REAP)'!$P:$P,AllFundMode!$J$3,'SP List (I-REAP)'!$J:$J,$J$6))))</f>
        <v>0</v>
      </c>
      <c r="N48" s="149" t="str">
        <f>IF($J$3="Entire Portfolio",COUNTIFS('SP List (I-REAP)'!$D:$D,AllFundMode!$C48,'SP List (I-REAP)'!$J:$J,$N$6),IF($J$3="Approved Subprojects",COUNTIFS('SP List (I-REAP)'!$D:$D,AllFundMode!$C48,'SP List (I-REAP)'!$P:$P,AllFundMode!$J$3,'SP List (I-REAP)'!$J:$J,$N$6),IF($J$3="Pipelined Subprojects",COUNTIFS('SP List (I-REAP)'!$D:$D,AllFundMode!$C48,'SP List (I-REAP)'!$P:$P,AllFundMode!$J$3,'SP List (I-REAP)'!$J:$J,$N$6))))</f>
        <v>0</v>
      </c>
      <c r="O48" s="148" t="str">
        <f>IF($J$3="Entire Portfolio",SUMIFS('SP List (I-REAP)'!$O:$O,'SP List (I-REAP)'!$D:$D,AllFundMode!$C48,'SP List (I-REAP)'!$J:$J,AllFundMode!$N$6),IF($J$3="Approved Subprojects",SUMIFS('SP List (I-REAP)'!$O:$O,'SP List (I-REAP)'!$D:$D,AllFundMode!$C48,'SP List (I-REAP)'!$P:$P,AllFundMode!$J$3,'SP List (I-REAP)'!$J:$J,AllFundMode!$N$6),IF($J$3="Pipelined Subprojects",SUMIFS('SP List (I-REAP)'!$O:$O,'SP List (I-REAP)'!$D:$D,AllFundMode!$C48,'SP List (I-REAP)'!$P:$P,AllFundMode!$J$3,'SP List (I-REAP)'!$J:$J,AllFundMode!$N$6))))/1000000</f>
        <v>0</v>
      </c>
      <c r="P48" s="149" t="str">
        <f>IF($J$3="Entire Portfolio",SUMIFS('SP List (I-REAP)'!$AA:$AA,'SP List (I-REAP)'!$D:$D,AllFundMode!$C48,'SP List (I-REAP)'!$J:$J,$N$6),IF($J$3="Approved Subprojects",SUMIFS('SP List (I-REAP)'!$AA:$AA,'SP List (I-REAP)'!$D:$D,AllFundMode!$C48,'SP List (I-REAP)'!$P:$P,AllFundMode!$J$3,'SP List (I-REAP)'!$J:$J,$N$6),IF($J$3="Pipelined Subprojects",SUMIFS('SP List (I-REAP)'!$AA:$AA,'SP List (I-REAP)'!$D:$D,AllFundMode!$C48,'SP List (I-REAP)'!$P:$P,AllFundMode!$J$3,'SP List (I-REAP)'!$J:$J,$N$6))))</f>
        <v>0</v>
      </c>
      <c r="Q48" s="149" t="str">
        <f>IF($J$3="Entire Portfolio",SUMIFS('SP List (I-REAP)'!$AD:$AD,'SP List (I-REAP)'!$D:$D,AllFundMode!$C48,'SP List (I-REAP)'!$J:$J,$N$6),IF($J$3="Approved Subprojects",SUMIFS('SP List (I-REAP)'!$AD:$AD,'SP List (I-REAP)'!$D:$D,AllFundMode!$C48,'SP List (I-REAP)'!$P:$P,AllFundMode!$J$3,'SP List (I-REAP)'!$J:$J,$N$6),IF($J$3="Pipelined Subprojects",SUMIFS('SP List (I-REAP)'!$AD:$AD,'SP List (I-REAP)'!$D:$D,AllFundMode!$C48,'SP List (I-REAP)'!$P:$P,AllFundMode!$J$3,'SP List (I-REAP)'!$J:$J,$N$6))))</f>
        <v>0</v>
      </c>
      <c r="R48" s="149" t="str">
        <f>IF($J$3="Entire Portfolio",COUNTIFS('SP List (I-REAP)'!$D:$D,AllFundMode!$C48,'SP List (I-REAP)'!$J:$J,$R$6),IF($J$3="Approved Subprojects",COUNTIFS('SP List (I-REAP)'!$D:$D,AllFundMode!$C48,'SP List (I-REAP)'!$P:$P,AllFundMode!$J$3,'SP List (I-REAP)'!$J:$J,$R$6),IF($J$3="Pipelined Subprojects",COUNTIFS('SP List (I-REAP)'!$D:$D,AllFundMode!$C48,'SP List (I-REAP)'!$P:$P,AllFundMode!$J$3,'SP List (I-REAP)'!$J:$J,$R$6))))</f>
        <v>0</v>
      </c>
      <c r="S48" s="148" t="str">
        <f>IF($J$3="Entire Portfolio",SUMIFS('SP List (I-REAP)'!$O:$O,'SP List (I-REAP)'!$D:$D,AllFundMode!$C48,'SP List (I-REAP)'!$J:$J,AllFundMode!$R$6),IF($J$3="Approved Subprojects",SUMIFS('SP List (I-REAP)'!$O:$O,'SP List (I-REAP)'!$D:$D,AllFundMode!$C48,'SP List (I-REAP)'!$P:$P,AllFundMode!$J$3,'SP List (I-REAP)'!$J:$J,AllFundMode!$R$6),IF($J$3="Pipelined Subprojects",SUMIFS('SP List (I-REAP)'!$O:$O,'SP List (I-REAP)'!$D:$D,AllFundMode!$C48,'SP List (I-REAP)'!$P:$P,AllFundMode!$J$3,'SP List (I-REAP)'!$J:$J,AllFundMode!$R$6))))/1000000</f>
        <v>0</v>
      </c>
      <c r="T48" s="149" t="str">
        <f>IF($J$3="Entire Portfolio",SUMIFS('SP List (I-REAP)'!$AA:$AA,'SP List (I-REAP)'!$D:$D,AllFundMode!$C48,'SP List (I-REAP)'!$J:$J,$R$6),IF($J$3="Approved Subprojects",SUMIFS('SP List (I-REAP)'!$AA:$AA,'SP List (I-REAP)'!$D:$D,AllFundMode!$C48,'SP List (I-REAP)'!$P:$P,AllFundMode!$J$3,'SP List (I-REAP)'!$J:$J,$R$6),IF($J$3="Pipelined Subprojects",SUMIFS('SP List (I-REAP)'!$AA:$AA,'SP List (I-REAP)'!$D:$D,AllFundMode!$C48,'SP List (I-REAP)'!$P:$P,AllFundMode!$J$3,'SP List (I-REAP)'!$J:$J,$R$6))))</f>
        <v>0</v>
      </c>
      <c r="U48" s="149" t="str">
        <f>IF($J$3="Entire Portfolio",SUMIFS('SP List (I-REAP)'!$AD:$AD,'SP List (I-REAP)'!$D:$D,AllFundMode!$C48,'SP List (I-REAP)'!$J:$J,$R$6),IF($J$3="Approved Subprojects",SUMIFS('SP List (I-REAP)'!$AD:$AD,'SP List (I-REAP)'!$D:$D,AllFundMode!$C48,'SP List (I-REAP)'!$P:$P,AllFundMode!$J$3,'SP List (I-REAP)'!$J:$J,$R$6),IF($J$3="Pipelined Subprojects",SUMIFS('SP List (I-REAP)'!$AD:$AD,'SP List (I-REAP)'!$D:$D,AllFundMode!$C48,'SP List (I-REAP)'!$P:$P,AllFundMode!$J$3,'SP List (I-REAP)'!$J:$J,$R$6))))</f>
        <v>0</v>
      </c>
    </row>
    <row r="49" spans="1:22">
      <c r="B49" s="196" t="s">
        <v>24</v>
      </c>
      <c r="C49" s="196" t="s">
        <v>46</v>
      </c>
      <c r="D49" s="149" t="str">
        <f>IF($J$3="Entire Portfolio",COUNTIF('SP List (I-REAP)'!$D:$D,AllFundMode!$C49),IF($J$3="Approved Subprojects",COUNTIFS('SP List (I-REAP)'!$D:$D,AllFundMode!$C49,'SP List (I-REAP)'!$P:$P,AllFundMode!$J$3),IF($J$3="Pipelined Subprojects",COUNTIFS('SP List (I-REAP)'!$D:$D,AllFundMode!$C49,'SP List (I-REAP)'!$P:$P,AllFundMode!$J$3))))</f>
        <v>0</v>
      </c>
      <c r="E49" s="148" t="str">
        <f>IF($J$3="Entire Portfolio",SUMIF('SP List (I-REAP)'!$D:$D,AllFundMode!$C49,'SP List (I-REAP)'!$O:$O),IF($J$3="Approved Subprojects",SUMIFS('SP List (I-REAP)'!$O:$O,'SP List (I-REAP)'!$D:$D,AllFundMode!$C49,'SP List (I-REAP)'!$P:$P,AllFundMode!$J$3),IF($J$3="Pipelined Subprojects",SUMIFS('SP List (I-REAP)'!$O:$O,'SP List (I-REAP)'!$D:$D,AllFundMode!$C49,'SP List (I-REAP)'!$P:$P,AllFundMode!$J$3))))/1000000</f>
        <v>0</v>
      </c>
      <c r="F49" s="149" t="str">
        <f>IF($J$3="Entire Portfolio",SUMIF('SP List (I-REAP)'!$D:$D,AllFundMode!$C49,'SP List (I-REAP)'!$AA:$AA),IF($J$3="Approved Subprojects",SUMIFS('SP List (I-REAP)'!$AA:$AA,'SP List (I-REAP)'!$D:$D,AllFundMode!$C49,'SP List (I-REAP)'!$P:$P,AllFundMode!$J$3),IF($J$3="Pipelined Subprojects",SUMIFS('SP List (I-REAP)'!$AA:$AA,'SP List (I-REAP)'!$D:$D,AllFundMode!$C49,'SP List (I-REAP)'!$P:$P,AllFundMode!$J$3))))</f>
        <v>0</v>
      </c>
      <c r="G49" s="149" t="str">
        <f>IF($J$3="Entire Portfolio",SUMIF('SP List (I-REAP)'!$D:$D,AllFundMode!$C49,'SP List (I-REAP)'!$AD:$AD),IF($J$3="Approved Subprojects",SUMIFS('SP List (I-REAP)'!$AD:$AD,'SP List (I-REAP)'!$D:$D,AllFundMode!$C49,'SP List (I-REAP)'!$P:$P,AllFundMode!$J$3),IF($J$3="Pipelined Subprojects",SUMIFS('SP List (I-REAP)'!$AD:$AD,'SP List (I-REAP)'!$D:$D,AllFundMode!$C49,'SP List (I-REAP)'!$P:$P,AllFundMode!$J$3))))</f>
        <v>0</v>
      </c>
      <c r="H49" s="159" t="str">
        <f>IFERROR((+E49/F49)*1000," ")</f>
        <v>0</v>
      </c>
      <c r="I49" s="159" t="str">
        <f>IFERROR(E49*1000/G49," ")</f>
        <v>0</v>
      </c>
      <c r="J49" s="149" t="str">
        <f>IF($J$3="Entire Portfolio",COUNTIFS('SP List (I-REAP)'!$D:$D,AllFundMode!$C49,'SP List (I-REAP)'!$J:$J,$J$6),IF($J$3="Approved Subprojects",COUNTIFS('SP List (I-REAP)'!$D:$D,AllFundMode!$C49,'SP List (I-REAP)'!$P:$P,AllFundMode!$J$3,'SP List (I-REAP)'!$J:$J,$J$6),IF($J$3="Pipelined Subprojects",COUNTIFS('SP List (I-REAP)'!$D:$D,AllFundMode!$C49,'SP List (I-REAP)'!$P:$P,AllFundMode!$J$3,'SP List (I-REAP)'!$J:$J,$J$6))))</f>
        <v>0</v>
      </c>
      <c r="K49" s="148" t="str">
        <f>IF($J$3="Entire Portfolio",SUMIFS('SP List (I-REAP)'!$O:$O,'SP List (I-REAP)'!$D:$D,AllFundMode!$C49,'SP List (I-REAP)'!$J:$J,AllFundMode!$J$6),IF($J$3="Approved Subprojects",SUMIFS('SP List (I-REAP)'!$O:$O,'SP List (I-REAP)'!$D:$D,AllFundMode!$C49,'SP List (I-REAP)'!$P:$P,AllFundMode!$J$3,'SP List (I-REAP)'!$J:$J,AllFundMode!$J$6),IF($J$3="Pipelined Subprojects",SUMIFS('SP List (I-REAP)'!$O:$O,'SP List (I-REAP)'!$D:$D,AllFundMode!$C49,'SP List (I-REAP)'!$P:$P,AllFundMode!$J$3,'SP List (I-REAP)'!$J:$J,AllFundMode!$J$6))))/1000000</f>
        <v>0</v>
      </c>
      <c r="L49" s="149" t="str">
        <f>IF($J$3="Entire Portfolio",SUMIFS('SP List (I-REAP)'!$AA:$AA,'SP List (I-REAP)'!$D:$D,AllFundMode!$C49,'SP List (I-REAP)'!$J:$J,$J$6),IF($J$3="Approved Subprojects",SUMIFS('SP List (I-REAP)'!$AA:$AA,'SP List (I-REAP)'!$D:$D,AllFundMode!$C49,'SP List (I-REAP)'!$P:$P,AllFundMode!$J$3,'SP List (I-REAP)'!$J:$J,$J$6),IF($J$3="Pipelined Subprojects",SUMIFS('SP List (I-REAP)'!$AA:$AA,'SP List (I-REAP)'!$D:$D,AllFundMode!$C49,'SP List (I-REAP)'!$P:$P,AllFundMode!$J$3,'SP List (I-REAP)'!$J:$J,$J$6))))</f>
        <v>0</v>
      </c>
      <c r="M49" s="149" t="str">
        <f>IF($J$3="Entire Portfolio",SUMIFS('SP List (I-REAP)'!$AD:$AD,'SP List (I-REAP)'!$D:$D,AllFundMode!$C49,'SP List (I-REAP)'!$J:$J,$J$6),IF($J$3="Approved Subprojects",SUMIFS('SP List (I-REAP)'!$AD:$AD,'SP List (I-REAP)'!$D:$D,AllFundMode!$C49,'SP List (I-REAP)'!$P:$P,AllFundMode!$J$3,'SP List (I-REAP)'!$J:$J,$J$6),IF($J$3="Pipelined Subprojects",SUMIFS('SP List (I-REAP)'!$AD:$AD,'SP List (I-REAP)'!$D:$D,AllFundMode!$C49,'SP List (I-REAP)'!$P:$P,AllFundMode!$J$3,'SP List (I-REAP)'!$J:$J,$J$6))))</f>
        <v>0</v>
      </c>
      <c r="N49" s="149" t="str">
        <f>IF($J$3="Entire Portfolio",COUNTIFS('SP List (I-REAP)'!$D:$D,AllFundMode!$C49,'SP List (I-REAP)'!$J:$J,$N$6),IF($J$3="Approved Subprojects",COUNTIFS('SP List (I-REAP)'!$D:$D,AllFundMode!$C49,'SP List (I-REAP)'!$P:$P,AllFundMode!$J$3,'SP List (I-REAP)'!$J:$J,$N$6),IF($J$3="Pipelined Subprojects",COUNTIFS('SP List (I-REAP)'!$D:$D,AllFundMode!$C49,'SP List (I-REAP)'!$P:$P,AllFundMode!$J$3,'SP List (I-REAP)'!$J:$J,$N$6))))</f>
        <v>0</v>
      </c>
      <c r="O49" s="148" t="str">
        <f>IF($J$3="Entire Portfolio",SUMIFS('SP List (I-REAP)'!$O:$O,'SP List (I-REAP)'!$D:$D,AllFundMode!$C49,'SP List (I-REAP)'!$J:$J,AllFundMode!$N$6),IF($J$3="Approved Subprojects",SUMIFS('SP List (I-REAP)'!$O:$O,'SP List (I-REAP)'!$D:$D,AllFundMode!$C49,'SP List (I-REAP)'!$P:$P,AllFundMode!$J$3,'SP List (I-REAP)'!$J:$J,AllFundMode!$N$6),IF($J$3="Pipelined Subprojects",SUMIFS('SP List (I-REAP)'!$O:$O,'SP List (I-REAP)'!$D:$D,AllFundMode!$C49,'SP List (I-REAP)'!$P:$P,AllFundMode!$J$3,'SP List (I-REAP)'!$J:$J,AllFundMode!$N$6))))/1000000</f>
        <v>0</v>
      </c>
      <c r="P49" s="149" t="str">
        <f>IF($J$3="Entire Portfolio",SUMIFS('SP List (I-REAP)'!$AA:$AA,'SP List (I-REAP)'!$D:$D,AllFundMode!$C49,'SP List (I-REAP)'!$J:$J,$N$6),IF($J$3="Approved Subprojects",SUMIFS('SP List (I-REAP)'!$AA:$AA,'SP List (I-REAP)'!$D:$D,AllFundMode!$C49,'SP List (I-REAP)'!$P:$P,AllFundMode!$J$3,'SP List (I-REAP)'!$J:$J,$N$6),IF($J$3="Pipelined Subprojects",SUMIFS('SP List (I-REAP)'!$AA:$AA,'SP List (I-REAP)'!$D:$D,AllFundMode!$C49,'SP List (I-REAP)'!$P:$P,AllFundMode!$J$3,'SP List (I-REAP)'!$J:$J,$N$6))))</f>
        <v>0</v>
      </c>
      <c r="Q49" s="149" t="str">
        <f>IF($J$3="Entire Portfolio",SUMIFS('SP List (I-REAP)'!$AD:$AD,'SP List (I-REAP)'!$D:$D,AllFundMode!$C49,'SP List (I-REAP)'!$J:$J,$N$6),IF($J$3="Approved Subprojects",SUMIFS('SP List (I-REAP)'!$AD:$AD,'SP List (I-REAP)'!$D:$D,AllFundMode!$C49,'SP List (I-REAP)'!$P:$P,AllFundMode!$J$3,'SP List (I-REAP)'!$J:$J,$N$6),IF($J$3="Pipelined Subprojects",SUMIFS('SP List (I-REAP)'!$AD:$AD,'SP List (I-REAP)'!$D:$D,AllFundMode!$C49,'SP List (I-REAP)'!$P:$P,AllFundMode!$J$3,'SP List (I-REAP)'!$J:$J,$N$6))))</f>
        <v>0</v>
      </c>
      <c r="R49" s="149" t="str">
        <f>IF($J$3="Entire Portfolio",COUNTIFS('SP List (I-REAP)'!$D:$D,AllFundMode!$C49,'SP List (I-REAP)'!$J:$J,$R$6),IF($J$3="Approved Subprojects",COUNTIFS('SP List (I-REAP)'!$D:$D,AllFundMode!$C49,'SP List (I-REAP)'!$P:$P,AllFundMode!$J$3,'SP List (I-REAP)'!$J:$J,$R$6),IF($J$3="Pipelined Subprojects",COUNTIFS('SP List (I-REAP)'!$D:$D,AllFundMode!$C49,'SP List (I-REAP)'!$P:$P,AllFundMode!$J$3,'SP List (I-REAP)'!$J:$J,$R$6))))</f>
        <v>0</v>
      </c>
      <c r="S49" s="148" t="str">
        <f>IF($J$3="Entire Portfolio",SUMIFS('SP List (I-REAP)'!$O:$O,'SP List (I-REAP)'!$D:$D,AllFundMode!$C49,'SP List (I-REAP)'!$J:$J,AllFundMode!$R$6),IF($J$3="Approved Subprojects",SUMIFS('SP List (I-REAP)'!$O:$O,'SP List (I-REAP)'!$D:$D,AllFundMode!$C49,'SP List (I-REAP)'!$P:$P,AllFundMode!$J$3,'SP List (I-REAP)'!$J:$J,AllFundMode!$R$6),IF($J$3="Pipelined Subprojects",SUMIFS('SP List (I-REAP)'!$O:$O,'SP List (I-REAP)'!$D:$D,AllFundMode!$C49,'SP List (I-REAP)'!$P:$P,AllFundMode!$J$3,'SP List (I-REAP)'!$J:$J,AllFundMode!$R$6))))/1000000</f>
        <v>0</v>
      </c>
      <c r="T49" s="149" t="str">
        <f>IF($J$3="Entire Portfolio",SUMIFS('SP List (I-REAP)'!$AA:$AA,'SP List (I-REAP)'!$D:$D,AllFundMode!$C49,'SP List (I-REAP)'!$J:$J,$R$6),IF($J$3="Approved Subprojects",SUMIFS('SP List (I-REAP)'!$AA:$AA,'SP List (I-REAP)'!$D:$D,AllFundMode!$C49,'SP List (I-REAP)'!$P:$P,AllFundMode!$J$3,'SP List (I-REAP)'!$J:$J,$R$6),IF($J$3="Pipelined Subprojects",SUMIFS('SP List (I-REAP)'!$AA:$AA,'SP List (I-REAP)'!$D:$D,AllFundMode!$C49,'SP List (I-REAP)'!$P:$P,AllFundMode!$J$3,'SP List (I-REAP)'!$J:$J,$R$6))))</f>
        <v>0</v>
      </c>
      <c r="U49" s="149" t="str">
        <f>IF($J$3="Entire Portfolio",SUMIFS('SP List (I-REAP)'!$AD:$AD,'SP List (I-REAP)'!$D:$D,AllFundMode!$C49,'SP List (I-REAP)'!$J:$J,$R$6),IF($J$3="Approved Subprojects",SUMIFS('SP List (I-REAP)'!$AD:$AD,'SP List (I-REAP)'!$D:$D,AllFundMode!$C49,'SP List (I-REAP)'!$P:$P,AllFundMode!$J$3,'SP List (I-REAP)'!$J:$J,$R$6),IF($J$3="Pipelined Subprojects",SUMIFS('SP List (I-REAP)'!$AD:$AD,'SP List (I-REAP)'!$D:$D,AllFundMode!$C49,'SP List (I-REAP)'!$P:$P,AllFundMode!$J$3,'SP List (I-REAP)'!$J:$J,$R$6))))</f>
        <v>0</v>
      </c>
    </row>
    <row r="50" spans="1:22">
      <c r="B50" s="196" t="s">
        <v>24</v>
      </c>
      <c r="C50" s="196" t="s">
        <v>68</v>
      </c>
      <c r="D50" s="149" t="str">
        <f>IF($J$3="Entire Portfolio",COUNTIF('SP List (I-REAP)'!$D:$D,AllFundMode!$C50),IF($J$3="Approved Subprojects",COUNTIFS('SP List (I-REAP)'!$D:$D,AllFundMode!$C50,'SP List (I-REAP)'!$P:$P,AllFundMode!$J$3),IF($J$3="Pipelined Subprojects",COUNTIFS('SP List (I-REAP)'!$D:$D,AllFundMode!$C50,'SP List (I-REAP)'!$P:$P,AllFundMode!$J$3))))</f>
        <v>0</v>
      </c>
      <c r="E50" s="148" t="str">
        <f>IF($J$3="Entire Portfolio",SUMIF('SP List (I-REAP)'!$D:$D,AllFundMode!$C50,'SP List (I-REAP)'!$O:$O),IF($J$3="Approved Subprojects",SUMIFS('SP List (I-REAP)'!$O:$O,'SP List (I-REAP)'!$D:$D,AllFundMode!$C50,'SP List (I-REAP)'!$P:$P,AllFundMode!$J$3),IF($J$3="Pipelined Subprojects",SUMIFS('SP List (I-REAP)'!$O:$O,'SP List (I-REAP)'!$D:$D,AllFundMode!$C50,'SP List (I-REAP)'!$P:$P,AllFundMode!$J$3))))/1000000</f>
        <v>0</v>
      </c>
      <c r="F50" s="149" t="str">
        <f>IF($J$3="Entire Portfolio",SUMIF('SP List (I-REAP)'!$D:$D,AllFundMode!$C50,'SP List (I-REAP)'!$AA:$AA),IF($J$3="Approved Subprojects",SUMIFS('SP List (I-REAP)'!$AA:$AA,'SP List (I-REAP)'!$D:$D,AllFundMode!$C50,'SP List (I-REAP)'!$P:$P,AllFundMode!$J$3),IF($J$3="Pipelined Subprojects",SUMIFS('SP List (I-REAP)'!$AA:$AA,'SP List (I-REAP)'!$D:$D,AllFundMode!$C50,'SP List (I-REAP)'!$P:$P,AllFundMode!$J$3))))</f>
        <v>0</v>
      </c>
      <c r="G50" s="149" t="str">
        <f>IF($J$3="Entire Portfolio",SUMIF('SP List (I-REAP)'!$D:$D,AllFundMode!$C50,'SP List (I-REAP)'!$AD:$AD),IF($J$3="Approved Subprojects",SUMIFS('SP List (I-REAP)'!$AD:$AD,'SP List (I-REAP)'!$D:$D,AllFundMode!$C50,'SP List (I-REAP)'!$P:$P,AllFundMode!$J$3),IF($J$3="Pipelined Subprojects",SUMIFS('SP List (I-REAP)'!$AD:$AD,'SP List (I-REAP)'!$D:$D,AllFundMode!$C50,'SP List (I-REAP)'!$P:$P,AllFundMode!$J$3))))</f>
        <v>0</v>
      </c>
      <c r="H50" s="159" t="str">
        <f>IFERROR((+E50/F50)*1000," ")</f>
        <v>0</v>
      </c>
      <c r="I50" s="159" t="str">
        <f>IFERROR(E50*1000/G50," ")</f>
        <v>0</v>
      </c>
      <c r="J50" s="149" t="str">
        <f>IF($J$3="Entire Portfolio",COUNTIFS('SP List (I-REAP)'!$D:$D,AllFundMode!$C50,'SP List (I-REAP)'!$J:$J,$J$6),IF($J$3="Approved Subprojects",COUNTIFS('SP List (I-REAP)'!$D:$D,AllFundMode!$C50,'SP List (I-REAP)'!$P:$P,AllFundMode!$J$3,'SP List (I-REAP)'!$J:$J,$J$6),IF($J$3="Pipelined Subprojects",COUNTIFS('SP List (I-REAP)'!$D:$D,AllFundMode!$C50,'SP List (I-REAP)'!$P:$P,AllFundMode!$J$3,'SP List (I-REAP)'!$J:$J,$J$6))))</f>
        <v>0</v>
      </c>
      <c r="K50" s="148" t="str">
        <f>IF($J$3="Entire Portfolio",SUMIFS('SP List (I-REAP)'!$O:$O,'SP List (I-REAP)'!$D:$D,AllFundMode!$C50,'SP List (I-REAP)'!$J:$J,AllFundMode!$J$6),IF($J$3="Approved Subprojects",SUMIFS('SP List (I-REAP)'!$O:$O,'SP List (I-REAP)'!$D:$D,AllFundMode!$C50,'SP List (I-REAP)'!$P:$P,AllFundMode!$J$3,'SP List (I-REAP)'!$J:$J,AllFundMode!$J$6),IF($J$3="Pipelined Subprojects",SUMIFS('SP List (I-REAP)'!$O:$O,'SP List (I-REAP)'!$D:$D,AllFundMode!$C50,'SP List (I-REAP)'!$P:$P,AllFundMode!$J$3,'SP List (I-REAP)'!$J:$J,AllFundMode!$J$6))))/1000000</f>
        <v>0</v>
      </c>
      <c r="L50" s="149" t="str">
        <f>IF($J$3="Entire Portfolio",SUMIFS('SP List (I-REAP)'!$AA:$AA,'SP List (I-REAP)'!$D:$D,AllFundMode!$C50,'SP List (I-REAP)'!$J:$J,$J$6),IF($J$3="Approved Subprojects",SUMIFS('SP List (I-REAP)'!$AA:$AA,'SP List (I-REAP)'!$D:$D,AllFundMode!$C50,'SP List (I-REAP)'!$P:$P,AllFundMode!$J$3,'SP List (I-REAP)'!$J:$J,$J$6),IF($J$3="Pipelined Subprojects",SUMIFS('SP List (I-REAP)'!$AA:$AA,'SP List (I-REAP)'!$D:$D,AllFundMode!$C50,'SP List (I-REAP)'!$P:$P,AllFundMode!$J$3,'SP List (I-REAP)'!$J:$J,$J$6))))</f>
        <v>0</v>
      </c>
      <c r="M50" s="149" t="str">
        <f>IF($J$3="Entire Portfolio",SUMIFS('SP List (I-REAP)'!$AD:$AD,'SP List (I-REAP)'!$D:$D,AllFundMode!$C50,'SP List (I-REAP)'!$J:$J,$J$6),IF($J$3="Approved Subprojects",SUMIFS('SP List (I-REAP)'!$AD:$AD,'SP List (I-REAP)'!$D:$D,AllFundMode!$C50,'SP List (I-REAP)'!$P:$P,AllFundMode!$J$3,'SP List (I-REAP)'!$J:$J,$J$6),IF($J$3="Pipelined Subprojects",SUMIFS('SP List (I-REAP)'!$AD:$AD,'SP List (I-REAP)'!$D:$D,AllFundMode!$C50,'SP List (I-REAP)'!$P:$P,AllFundMode!$J$3,'SP List (I-REAP)'!$J:$J,$J$6))))</f>
        <v>0</v>
      </c>
      <c r="N50" s="149" t="str">
        <f>IF($J$3="Entire Portfolio",COUNTIFS('SP List (I-REAP)'!$D:$D,AllFundMode!$C50,'SP List (I-REAP)'!$J:$J,$N$6),IF($J$3="Approved Subprojects",COUNTIFS('SP List (I-REAP)'!$D:$D,AllFundMode!$C50,'SP List (I-REAP)'!$P:$P,AllFundMode!$J$3,'SP List (I-REAP)'!$J:$J,$N$6),IF($J$3="Pipelined Subprojects",COUNTIFS('SP List (I-REAP)'!$D:$D,AllFundMode!$C50,'SP List (I-REAP)'!$P:$P,AllFundMode!$J$3,'SP List (I-REAP)'!$J:$J,$N$6))))</f>
        <v>0</v>
      </c>
      <c r="O50" s="148" t="str">
        <f>IF($J$3="Entire Portfolio",SUMIFS('SP List (I-REAP)'!$O:$O,'SP List (I-REAP)'!$D:$D,AllFundMode!$C50,'SP List (I-REAP)'!$J:$J,AllFundMode!$N$6),IF($J$3="Approved Subprojects",SUMIFS('SP List (I-REAP)'!$O:$O,'SP List (I-REAP)'!$D:$D,AllFundMode!$C50,'SP List (I-REAP)'!$P:$P,AllFundMode!$J$3,'SP List (I-REAP)'!$J:$J,AllFundMode!$N$6),IF($J$3="Pipelined Subprojects",SUMIFS('SP List (I-REAP)'!$O:$O,'SP List (I-REAP)'!$D:$D,AllFundMode!$C50,'SP List (I-REAP)'!$P:$P,AllFundMode!$J$3,'SP List (I-REAP)'!$J:$J,AllFundMode!$N$6))))/1000000</f>
        <v>0</v>
      </c>
      <c r="P50" s="149" t="str">
        <f>IF($J$3="Entire Portfolio",SUMIFS('SP List (I-REAP)'!$AA:$AA,'SP List (I-REAP)'!$D:$D,AllFundMode!$C50,'SP List (I-REAP)'!$J:$J,$N$6),IF($J$3="Approved Subprojects",SUMIFS('SP List (I-REAP)'!$AA:$AA,'SP List (I-REAP)'!$D:$D,AllFundMode!$C50,'SP List (I-REAP)'!$P:$P,AllFundMode!$J$3,'SP List (I-REAP)'!$J:$J,$N$6),IF($J$3="Pipelined Subprojects",SUMIFS('SP List (I-REAP)'!$AA:$AA,'SP List (I-REAP)'!$D:$D,AllFundMode!$C50,'SP List (I-REAP)'!$P:$P,AllFundMode!$J$3,'SP List (I-REAP)'!$J:$J,$N$6))))</f>
        <v>0</v>
      </c>
      <c r="Q50" s="149" t="str">
        <f>IF($J$3="Entire Portfolio",SUMIFS('SP List (I-REAP)'!$AD:$AD,'SP List (I-REAP)'!$D:$D,AllFundMode!$C50,'SP List (I-REAP)'!$J:$J,$N$6),IF($J$3="Approved Subprojects",SUMIFS('SP List (I-REAP)'!$AD:$AD,'SP List (I-REAP)'!$D:$D,AllFundMode!$C50,'SP List (I-REAP)'!$P:$P,AllFundMode!$J$3,'SP List (I-REAP)'!$J:$J,$N$6),IF($J$3="Pipelined Subprojects",SUMIFS('SP List (I-REAP)'!$AD:$AD,'SP List (I-REAP)'!$D:$D,AllFundMode!$C50,'SP List (I-REAP)'!$P:$P,AllFundMode!$J$3,'SP List (I-REAP)'!$J:$J,$N$6))))</f>
        <v>0</v>
      </c>
      <c r="R50" s="149" t="str">
        <f>IF($J$3="Entire Portfolio",COUNTIFS('SP List (I-REAP)'!$D:$D,AllFundMode!$C50,'SP List (I-REAP)'!$J:$J,$R$6),IF($J$3="Approved Subprojects",COUNTIFS('SP List (I-REAP)'!$D:$D,AllFundMode!$C50,'SP List (I-REAP)'!$P:$P,AllFundMode!$J$3,'SP List (I-REAP)'!$J:$J,$R$6),IF($J$3="Pipelined Subprojects",COUNTIFS('SP List (I-REAP)'!$D:$D,AllFundMode!$C50,'SP List (I-REAP)'!$P:$P,AllFundMode!$J$3,'SP List (I-REAP)'!$J:$J,$R$6))))</f>
        <v>0</v>
      </c>
      <c r="S50" s="148" t="str">
        <f>IF($J$3="Entire Portfolio",SUMIFS('SP List (I-REAP)'!$O:$O,'SP List (I-REAP)'!$D:$D,AllFundMode!$C50,'SP List (I-REAP)'!$J:$J,AllFundMode!$R$6),IF($J$3="Approved Subprojects",SUMIFS('SP List (I-REAP)'!$O:$O,'SP List (I-REAP)'!$D:$D,AllFundMode!$C50,'SP List (I-REAP)'!$P:$P,AllFundMode!$J$3,'SP List (I-REAP)'!$J:$J,AllFundMode!$R$6),IF($J$3="Pipelined Subprojects",SUMIFS('SP List (I-REAP)'!$O:$O,'SP List (I-REAP)'!$D:$D,AllFundMode!$C50,'SP List (I-REAP)'!$P:$P,AllFundMode!$J$3,'SP List (I-REAP)'!$J:$J,AllFundMode!$R$6))))/1000000</f>
        <v>0</v>
      </c>
      <c r="T50" s="149" t="str">
        <f>IF($J$3="Entire Portfolio",SUMIFS('SP List (I-REAP)'!$AA:$AA,'SP List (I-REAP)'!$D:$D,AllFundMode!$C50,'SP List (I-REAP)'!$J:$J,$R$6),IF($J$3="Approved Subprojects",SUMIFS('SP List (I-REAP)'!$AA:$AA,'SP List (I-REAP)'!$D:$D,AllFundMode!$C50,'SP List (I-REAP)'!$P:$P,AllFundMode!$J$3,'SP List (I-REAP)'!$J:$J,$R$6),IF($J$3="Pipelined Subprojects",SUMIFS('SP List (I-REAP)'!$AA:$AA,'SP List (I-REAP)'!$D:$D,AllFundMode!$C50,'SP List (I-REAP)'!$P:$P,AllFundMode!$J$3,'SP List (I-REAP)'!$J:$J,$R$6))))</f>
        <v>0</v>
      </c>
      <c r="U50" s="149" t="str">
        <f>IF($J$3="Entire Portfolio",SUMIFS('SP List (I-REAP)'!$AD:$AD,'SP List (I-REAP)'!$D:$D,AllFundMode!$C50,'SP List (I-REAP)'!$J:$J,$R$6),IF($J$3="Approved Subprojects",SUMIFS('SP List (I-REAP)'!$AD:$AD,'SP List (I-REAP)'!$D:$D,AllFundMode!$C50,'SP List (I-REAP)'!$P:$P,AllFundMode!$J$3,'SP List (I-REAP)'!$J:$J,$R$6),IF($J$3="Pipelined Subprojects",SUMIFS('SP List (I-REAP)'!$AD:$AD,'SP List (I-REAP)'!$D:$D,AllFundMode!$C50,'SP List (I-REAP)'!$P:$P,AllFundMode!$J$3,'SP List (I-REAP)'!$J:$J,$R$6))))</f>
        <v>0</v>
      </c>
    </row>
    <row r="51" spans="1:22">
      <c r="B51" s="196" t="s">
        <v>24</v>
      </c>
      <c r="C51" s="196" t="s">
        <v>89</v>
      </c>
      <c r="D51" s="149" t="str">
        <f>IF($J$3="Entire Portfolio",COUNTIF('SP List (I-REAP)'!$D:$D,AllFundMode!$C51),IF($J$3="Approved Subprojects",COUNTIFS('SP List (I-REAP)'!$D:$D,AllFundMode!$C51,'SP List (I-REAP)'!$P:$P,AllFundMode!$J$3),IF($J$3="Pipelined Subprojects",COUNTIFS('SP List (I-REAP)'!$D:$D,AllFundMode!$C51,'SP List (I-REAP)'!$P:$P,AllFundMode!$J$3))))</f>
        <v>0</v>
      </c>
      <c r="E51" s="148" t="str">
        <f>IF($J$3="Entire Portfolio",SUMIF('SP List (I-REAP)'!$D:$D,AllFundMode!$C51,'SP List (I-REAP)'!$O:$O),IF($J$3="Approved Subprojects",SUMIFS('SP List (I-REAP)'!$O:$O,'SP List (I-REAP)'!$D:$D,AllFundMode!$C51,'SP List (I-REAP)'!$P:$P,AllFundMode!$J$3),IF($J$3="Pipelined Subprojects",SUMIFS('SP List (I-REAP)'!$O:$O,'SP List (I-REAP)'!$D:$D,AllFundMode!$C51,'SP List (I-REAP)'!$P:$P,AllFundMode!$J$3))))/1000000</f>
        <v>0</v>
      </c>
      <c r="F51" s="149" t="str">
        <f>IF($J$3="Entire Portfolio",SUMIF('SP List (I-REAP)'!$D:$D,AllFundMode!$C51,'SP List (I-REAP)'!$AA:$AA),IF($J$3="Approved Subprojects",SUMIFS('SP List (I-REAP)'!$AA:$AA,'SP List (I-REAP)'!$D:$D,AllFundMode!$C51,'SP List (I-REAP)'!$P:$P,AllFundMode!$J$3),IF($J$3="Pipelined Subprojects",SUMIFS('SP List (I-REAP)'!$AA:$AA,'SP List (I-REAP)'!$D:$D,AllFundMode!$C51,'SP List (I-REAP)'!$P:$P,AllFundMode!$J$3))))</f>
        <v>0</v>
      </c>
      <c r="G51" s="149" t="str">
        <f>IF($J$3="Entire Portfolio",SUMIF('SP List (I-REAP)'!$D:$D,AllFundMode!$C51,'SP List (I-REAP)'!$AD:$AD),IF($J$3="Approved Subprojects",SUMIFS('SP List (I-REAP)'!$AD:$AD,'SP List (I-REAP)'!$D:$D,AllFundMode!$C51,'SP List (I-REAP)'!$P:$P,AllFundMode!$J$3),IF($J$3="Pipelined Subprojects",SUMIFS('SP List (I-REAP)'!$AD:$AD,'SP List (I-REAP)'!$D:$D,AllFundMode!$C51,'SP List (I-REAP)'!$P:$P,AllFundMode!$J$3))))</f>
        <v>0</v>
      </c>
      <c r="H51" s="159" t="str">
        <f>IFERROR((+E51/F51)*1000," ")</f>
        <v>0</v>
      </c>
      <c r="I51" s="159" t="str">
        <f>IFERROR(E51*1000/G51," ")</f>
        <v>0</v>
      </c>
      <c r="J51" s="149" t="str">
        <f>IF($J$3="Entire Portfolio",COUNTIFS('SP List (I-REAP)'!$D:$D,AllFundMode!$C51,'SP List (I-REAP)'!$J:$J,$J$6),IF($J$3="Approved Subprojects",COUNTIFS('SP List (I-REAP)'!$D:$D,AllFundMode!$C51,'SP List (I-REAP)'!$P:$P,AllFundMode!$J$3,'SP List (I-REAP)'!$J:$J,$J$6),IF($J$3="Pipelined Subprojects",COUNTIFS('SP List (I-REAP)'!$D:$D,AllFundMode!$C51,'SP List (I-REAP)'!$P:$P,AllFundMode!$J$3,'SP List (I-REAP)'!$J:$J,$J$6))))</f>
        <v>0</v>
      </c>
      <c r="K51" s="148" t="str">
        <f>IF($J$3="Entire Portfolio",SUMIFS('SP List (I-REAP)'!$O:$O,'SP List (I-REAP)'!$D:$D,AllFundMode!$C51,'SP List (I-REAP)'!$J:$J,AllFundMode!$J$6),IF($J$3="Approved Subprojects",SUMIFS('SP List (I-REAP)'!$O:$O,'SP List (I-REAP)'!$D:$D,AllFundMode!$C51,'SP List (I-REAP)'!$P:$P,AllFundMode!$J$3,'SP List (I-REAP)'!$J:$J,AllFundMode!$J$6),IF($J$3="Pipelined Subprojects",SUMIFS('SP List (I-REAP)'!$O:$O,'SP List (I-REAP)'!$D:$D,AllFundMode!$C51,'SP List (I-REAP)'!$P:$P,AllFundMode!$J$3,'SP List (I-REAP)'!$J:$J,AllFundMode!$J$6))))/1000000</f>
        <v>0</v>
      </c>
      <c r="L51" s="149" t="str">
        <f>IF($J$3="Entire Portfolio",SUMIFS('SP List (I-REAP)'!$AA:$AA,'SP List (I-REAP)'!$D:$D,AllFundMode!$C51,'SP List (I-REAP)'!$J:$J,$J$6),IF($J$3="Approved Subprojects",SUMIFS('SP List (I-REAP)'!$AA:$AA,'SP List (I-REAP)'!$D:$D,AllFundMode!$C51,'SP List (I-REAP)'!$P:$P,AllFundMode!$J$3,'SP List (I-REAP)'!$J:$J,$J$6),IF($J$3="Pipelined Subprojects",SUMIFS('SP List (I-REAP)'!$AA:$AA,'SP List (I-REAP)'!$D:$D,AllFundMode!$C51,'SP List (I-REAP)'!$P:$P,AllFundMode!$J$3,'SP List (I-REAP)'!$J:$J,$J$6))))</f>
        <v>0</v>
      </c>
      <c r="M51" s="149" t="str">
        <f>IF($J$3="Entire Portfolio",SUMIFS('SP List (I-REAP)'!$AD:$AD,'SP List (I-REAP)'!$D:$D,AllFundMode!$C51,'SP List (I-REAP)'!$J:$J,$J$6),IF($J$3="Approved Subprojects",SUMIFS('SP List (I-REAP)'!$AD:$AD,'SP List (I-REAP)'!$D:$D,AllFundMode!$C51,'SP List (I-REAP)'!$P:$P,AllFundMode!$J$3,'SP List (I-REAP)'!$J:$J,$J$6),IF($J$3="Pipelined Subprojects",SUMIFS('SP List (I-REAP)'!$AD:$AD,'SP List (I-REAP)'!$D:$D,AllFundMode!$C51,'SP List (I-REAP)'!$P:$P,AllFundMode!$J$3,'SP List (I-REAP)'!$J:$J,$J$6))))</f>
        <v>0</v>
      </c>
      <c r="N51" s="149" t="str">
        <f>IF($J$3="Entire Portfolio",COUNTIFS('SP List (I-REAP)'!$D:$D,AllFundMode!$C51,'SP List (I-REAP)'!$J:$J,$N$6),IF($J$3="Approved Subprojects",COUNTIFS('SP List (I-REAP)'!$D:$D,AllFundMode!$C51,'SP List (I-REAP)'!$P:$P,AllFundMode!$J$3,'SP List (I-REAP)'!$J:$J,$N$6),IF($J$3="Pipelined Subprojects",COUNTIFS('SP List (I-REAP)'!$D:$D,AllFundMode!$C51,'SP List (I-REAP)'!$P:$P,AllFundMode!$J$3,'SP List (I-REAP)'!$J:$J,$N$6))))</f>
        <v>0</v>
      </c>
      <c r="O51" s="148" t="str">
        <f>IF($J$3="Entire Portfolio",SUMIFS('SP List (I-REAP)'!$O:$O,'SP List (I-REAP)'!$D:$D,AllFundMode!$C51,'SP List (I-REAP)'!$J:$J,AllFundMode!$N$6),IF($J$3="Approved Subprojects",SUMIFS('SP List (I-REAP)'!$O:$O,'SP List (I-REAP)'!$D:$D,AllFundMode!$C51,'SP List (I-REAP)'!$P:$P,AllFundMode!$J$3,'SP List (I-REAP)'!$J:$J,AllFundMode!$N$6),IF($J$3="Pipelined Subprojects",SUMIFS('SP List (I-REAP)'!$O:$O,'SP List (I-REAP)'!$D:$D,AllFundMode!$C51,'SP List (I-REAP)'!$P:$P,AllFundMode!$J$3,'SP List (I-REAP)'!$J:$J,AllFundMode!$N$6))))/1000000</f>
        <v>0</v>
      </c>
      <c r="P51" s="149" t="str">
        <f>IF($J$3="Entire Portfolio",SUMIFS('SP List (I-REAP)'!$AA:$AA,'SP List (I-REAP)'!$D:$D,AllFundMode!$C51,'SP List (I-REAP)'!$J:$J,$N$6),IF($J$3="Approved Subprojects",SUMIFS('SP List (I-REAP)'!$AA:$AA,'SP List (I-REAP)'!$D:$D,AllFundMode!$C51,'SP List (I-REAP)'!$P:$P,AllFundMode!$J$3,'SP List (I-REAP)'!$J:$J,$N$6),IF($J$3="Pipelined Subprojects",SUMIFS('SP List (I-REAP)'!$AA:$AA,'SP List (I-REAP)'!$D:$D,AllFundMode!$C51,'SP List (I-REAP)'!$P:$P,AllFundMode!$J$3,'SP List (I-REAP)'!$J:$J,$N$6))))</f>
        <v>0</v>
      </c>
      <c r="Q51" s="149" t="str">
        <f>IF($J$3="Entire Portfolio",SUMIFS('SP List (I-REAP)'!$AD:$AD,'SP List (I-REAP)'!$D:$D,AllFundMode!$C51,'SP List (I-REAP)'!$J:$J,$N$6),IF($J$3="Approved Subprojects",SUMIFS('SP List (I-REAP)'!$AD:$AD,'SP List (I-REAP)'!$D:$D,AllFundMode!$C51,'SP List (I-REAP)'!$P:$P,AllFundMode!$J$3,'SP List (I-REAP)'!$J:$J,$N$6),IF($J$3="Pipelined Subprojects",SUMIFS('SP List (I-REAP)'!$AD:$AD,'SP List (I-REAP)'!$D:$D,AllFundMode!$C51,'SP List (I-REAP)'!$P:$P,AllFundMode!$J$3,'SP List (I-REAP)'!$J:$J,$N$6))))</f>
        <v>0</v>
      </c>
      <c r="R51" s="149" t="str">
        <f>IF($J$3="Entire Portfolio",COUNTIFS('SP List (I-REAP)'!$D:$D,AllFundMode!$C51,'SP List (I-REAP)'!$J:$J,$R$6),IF($J$3="Approved Subprojects",COUNTIFS('SP List (I-REAP)'!$D:$D,AllFundMode!$C51,'SP List (I-REAP)'!$P:$P,AllFundMode!$J$3,'SP List (I-REAP)'!$J:$J,$R$6),IF($J$3="Pipelined Subprojects",COUNTIFS('SP List (I-REAP)'!$D:$D,AllFundMode!$C51,'SP List (I-REAP)'!$P:$P,AllFundMode!$J$3,'SP List (I-REAP)'!$J:$J,$R$6))))</f>
        <v>0</v>
      </c>
      <c r="S51" s="148" t="str">
        <f>IF($J$3="Entire Portfolio",SUMIFS('SP List (I-REAP)'!$O:$O,'SP List (I-REAP)'!$D:$D,AllFundMode!$C51,'SP List (I-REAP)'!$J:$J,AllFundMode!$R$6),IF($J$3="Approved Subprojects",SUMIFS('SP List (I-REAP)'!$O:$O,'SP List (I-REAP)'!$D:$D,AllFundMode!$C51,'SP List (I-REAP)'!$P:$P,AllFundMode!$J$3,'SP List (I-REAP)'!$J:$J,AllFundMode!$R$6),IF($J$3="Pipelined Subprojects",SUMIFS('SP List (I-REAP)'!$O:$O,'SP List (I-REAP)'!$D:$D,AllFundMode!$C51,'SP List (I-REAP)'!$P:$P,AllFundMode!$J$3,'SP List (I-REAP)'!$J:$J,AllFundMode!$R$6))))/1000000</f>
        <v>0</v>
      </c>
      <c r="T51" s="149" t="str">
        <f>IF($J$3="Entire Portfolio",SUMIFS('SP List (I-REAP)'!$AA:$AA,'SP List (I-REAP)'!$D:$D,AllFundMode!$C51,'SP List (I-REAP)'!$J:$J,$R$6),IF($J$3="Approved Subprojects",SUMIFS('SP List (I-REAP)'!$AA:$AA,'SP List (I-REAP)'!$D:$D,AllFundMode!$C51,'SP List (I-REAP)'!$P:$P,AllFundMode!$J$3,'SP List (I-REAP)'!$J:$J,$R$6),IF($J$3="Pipelined Subprojects",SUMIFS('SP List (I-REAP)'!$AA:$AA,'SP List (I-REAP)'!$D:$D,AllFundMode!$C51,'SP List (I-REAP)'!$P:$P,AllFundMode!$J$3,'SP List (I-REAP)'!$J:$J,$R$6))))</f>
        <v>0</v>
      </c>
      <c r="U51" s="149" t="str">
        <f>IF($J$3="Entire Portfolio",SUMIFS('SP List (I-REAP)'!$AD:$AD,'SP List (I-REAP)'!$D:$D,AllFundMode!$C51,'SP List (I-REAP)'!$J:$J,$R$6),IF($J$3="Approved Subprojects",SUMIFS('SP List (I-REAP)'!$AD:$AD,'SP List (I-REAP)'!$D:$D,AllFundMode!$C51,'SP List (I-REAP)'!$P:$P,AllFundMode!$J$3,'SP List (I-REAP)'!$J:$J,$R$6),IF($J$3="Pipelined Subprojects",SUMIFS('SP List (I-REAP)'!$AD:$AD,'SP List (I-REAP)'!$D:$D,AllFundMode!$C51,'SP List (I-REAP)'!$P:$P,AllFundMode!$J$3,'SP List (I-REAP)'!$J:$J,$R$6))))</f>
        <v>0</v>
      </c>
    </row>
    <row r="52" spans="1:22">
      <c r="B52" s="302" t="s">
        <v>2033</v>
      </c>
      <c r="C52" s="303"/>
      <c r="D52" s="215" t="str">
        <f>SUM(D46:D51)</f>
        <v>0</v>
      </c>
      <c r="E52" s="211" t="str">
        <f>SUM(E46:E51)</f>
        <v>0</v>
      </c>
      <c r="F52" s="215" t="str">
        <f>SUM(F46:F51)</f>
        <v>0</v>
      </c>
      <c r="G52" s="215" t="str">
        <f>SUM(G46:G51)</f>
        <v>0</v>
      </c>
      <c r="H52" s="211" t="str">
        <f>IFERROR((+E52/F52)*1000," ")</f>
        <v>0</v>
      </c>
      <c r="I52" s="211" t="str">
        <f>IFERROR(E52*1000/G52," ")</f>
        <v>0</v>
      </c>
      <c r="J52" s="215" t="str">
        <f>SUM(J46:J51)</f>
        <v>0</v>
      </c>
      <c r="K52" s="211" t="str">
        <f>SUM(K46:K51)</f>
        <v>0</v>
      </c>
      <c r="L52" s="215" t="str">
        <f>SUM(L46:L51)</f>
        <v>0</v>
      </c>
      <c r="M52" s="215" t="str">
        <f>SUM(M46:M51)</f>
        <v>0</v>
      </c>
      <c r="N52" s="215" t="str">
        <f>SUM(N46:N51)</f>
        <v>0</v>
      </c>
      <c r="O52" s="211" t="str">
        <f>SUM(O46:O51)</f>
        <v>0</v>
      </c>
      <c r="P52" s="215" t="str">
        <f>SUM(P46:P51)</f>
        <v>0</v>
      </c>
      <c r="Q52" s="215" t="str">
        <f>SUM(Q46:Q51)</f>
        <v>0</v>
      </c>
      <c r="R52" s="215" t="str">
        <f>SUM(R46:R51)</f>
        <v>0</v>
      </c>
      <c r="S52" s="211" t="str">
        <f>SUM(S46:S51)</f>
        <v>0</v>
      </c>
      <c r="T52" s="215" t="str">
        <f>SUM(T46:T51)</f>
        <v>0</v>
      </c>
      <c r="U52" s="215" t="str">
        <f>SUM(U46:U51)</f>
        <v>0</v>
      </c>
    </row>
    <row r="53" spans="1:22">
      <c r="B53" s="310" t="s">
        <v>15</v>
      </c>
      <c r="C53" s="311"/>
      <c r="D53" s="218" t="str">
        <f>+D60+D65+D72</f>
        <v>0</v>
      </c>
      <c r="E53" s="219" t="str">
        <f>+E60+E65+E72</f>
        <v>0</v>
      </c>
      <c r="F53" s="218" t="str">
        <f>+F60+F65+F72</f>
        <v>0</v>
      </c>
      <c r="G53" s="218" t="str">
        <f>+G60+G65+G72</f>
        <v>0</v>
      </c>
      <c r="H53" s="219" t="str">
        <f>IFERROR((+E53/F53)*1000," ")</f>
        <v>0</v>
      </c>
      <c r="I53" s="219" t="str">
        <f>IFERROR(E53*1000/G53," ")</f>
        <v>0</v>
      </c>
      <c r="J53" s="218" t="str">
        <f>+J60+J65+J72</f>
        <v>0</v>
      </c>
      <c r="K53" s="219" t="str">
        <f>+K60+K65+K72</f>
        <v>0</v>
      </c>
      <c r="L53" s="218" t="str">
        <f>+L60+L65+L72</f>
        <v>0</v>
      </c>
      <c r="M53" s="218" t="str">
        <f>+M60+M65+M72</f>
        <v>0</v>
      </c>
      <c r="N53" s="218" t="str">
        <f>+N60+N65+N72</f>
        <v>0</v>
      </c>
      <c r="O53" s="219" t="str">
        <f>+O60+O65+O72</f>
        <v>0</v>
      </c>
      <c r="P53" s="218" t="str">
        <f>+P60+P65+P72</f>
        <v>0</v>
      </c>
      <c r="Q53" s="218" t="str">
        <f>+Q60+Q65+Q72</f>
        <v>0</v>
      </c>
      <c r="R53" s="218" t="str">
        <f>+R60+R65+R72</f>
        <v>0</v>
      </c>
      <c r="S53" s="219" t="str">
        <f>+S60+S65+S72</f>
        <v>0</v>
      </c>
      <c r="T53" s="218" t="str">
        <f>+T60+T65+T72</f>
        <v>0</v>
      </c>
      <c r="U53" s="218" t="str">
        <f>+U60+U65+U72</f>
        <v>0</v>
      </c>
    </row>
    <row r="54" spans="1:22">
      <c r="B54" s="196" t="s">
        <v>26</v>
      </c>
      <c r="C54" s="196" t="s">
        <v>13</v>
      </c>
      <c r="D54" s="149" t="str">
        <f>IF($J$3="Entire Portfolio",COUNTIF('SP List (I-REAP)'!$D:$D,AllFundMode!$C54),IF($J$3="Approved Subprojects",COUNTIFS('SP List (I-REAP)'!$D:$D,AllFundMode!$C54,'SP List (I-REAP)'!$P:$P,AllFundMode!$J$3),IF($J$3="Pipelined Subprojects",COUNTIFS('SP List (I-REAP)'!$D:$D,AllFundMode!$C54,'SP List (I-REAP)'!$P:$P,AllFundMode!$J$3))))</f>
        <v>0</v>
      </c>
      <c r="E54" s="148" t="str">
        <f>IF($J$3="Entire Portfolio",SUMIF('SP List (I-REAP)'!$D:$D,AllFundMode!$C54,'SP List (I-REAP)'!$O:$O),IF($J$3="Approved Subprojects",SUMIFS('SP List (I-REAP)'!$O:$O,'SP List (I-REAP)'!$D:$D,AllFundMode!$C54,'SP List (I-REAP)'!$P:$P,AllFundMode!$J$3),IF($J$3="Pipelined Subprojects",SUMIFS('SP List (I-REAP)'!$O:$O,'SP List (I-REAP)'!$D:$D,AllFundMode!$C54,'SP List (I-REAP)'!$P:$P,AllFundMode!$J$3))))/1000000</f>
        <v>0</v>
      </c>
      <c r="F54" s="149" t="str">
        <f>IF($J$3="Entire Portfolio",SUMIF('SP List (I-REAP)'!$D:$D,AllFundMode!$C54,'SP List (I-REAP)'!$AA:$AA),IF($J$3="Approved Subprojects",SUMIFS('SP List (I-REAP)'!$AA:$AA,'SP List (I-REAP)'!$D:$D,AllFundMode!$C54,'SP List (I-REAP)'!$P:$P,AllFundMode!$J$3),IF($J$3="Pipelined Subprojects",SUMIFS('SP List (I-REAP)'!$AA:$AA,'SP List (I-REAP)'!$D:$D,AllFundMode!$C54,'SP List (I-REAP)'!$P:$P,AllFundMode!$J$3))))</f>
        <v>0</v>
      </c>
      <c r="G54" s="149" t="str">
        <f>IF($J$3="Entire Portfolio",SUMIF('SP List (I-REAP)'!$D:$D,AllFundMode!$C54,'SP List (I-REAP)'!$AD:$AD),IF($J$3="Approved Subprojects",SUMIFS('SP List (I-REAP)'!$AD:$AD,'SP List (I-REAP)'!$D:$D,AllFundMode!$C54,'SP List (I-REAP)'!$P:$P,AllFundMode!$J$3),IF($J$3="Pipelined Subprojects",SUMIFS('SP List (I-REAP)'!$AD:$AD,'SP List (I-REAP)'!$D:$D,AllFundMode!$C54,'SP List (I-REAP)'!$P:$P,AllFundMode!$J$3))))</f>
        <v>0</v>
      </c>
      <c r="H54" s="159" t="str">
        <f>IFERROR((+E54/F54)*1000," ")</f>
        <v>0</v>
      </c>
      <c r="I54" s="159" t="str">
        <f>IFERROR(E54*1000/G54," ")</f>
        <v>0</v>
      </c>
      <c r="J54" s="149" t="str">
        <f>IF($J$3="Entire Portfolio",COUNTIFS('SP List (I-REAP)'!$D:$D,AllFundMode!$C54,'SP List (I-REAP)'!$J:$J,$J$6),IF($J$3="Approved Subprojects",COUNTIFS('SP List (I-REAP)'!$D:$D,AllFundMode!$C54,'SP List (I-REAP)'!$P:$P,AllFundMode!$J$3,'SP List (I-REAP)'!$J:$J,$J$6),IF($J$3="Pipelined Subprojects",COUNTIFS('SP List (I-REAP)'!$D:$D,AllFundMode!$C54,'SP List (I-REAP)'!$P:$P,AllFundMode!$J$3,'SP List (I-REAP)'!$J:$J,$J$6))))</f>
        <v>0</v>
      </c>
      <c r="K54" s="148" t="str">
        <f>IF($J$3="Entire Portfolio",SUMIFS('SP List (I-REAP)'!$O:$O,'SP List (I-REAP)'!$D:$D,AllFundMode!$C54,'SP List (I-REAP)'!$J:$J,AllFundMode!$J$6),IF($J$3="Approved Subprojects",SUMIFS('SP List (I-REAP)'!$O:$O,'SP List (I-REAP)'!$D:$D,AllFundMode!$C54,'SP List (I-REAP)'!$P:$P,AllFundMode!$J$3,'SP List (I-REAP)'!$J:$J,AllFundMode!$J$6),IF($J$3="Pipelined Subprojects",SUMIFS('SP List (I-REAP)'!$O:$O,'SP List (I-REAP)'!$D:$D,AllFundMode!$C54,'SP List (I-REAP)'!$P:$P,AllFundMode!$J$3,'SP List (I-REAP)'!$J:$J,AllFundMode!$J$6))))/1000000</f>
        <v>0</v>
      </c>
      <c r="L54" s="149" t="str">
        <f>IF($J$3="Entire Portfolio",SUMIFS('SP List (I-REAP)'!$AA:$AA,'SP List (I-REAP)'!$D:$D,AllFundMode!$C54,'SP List (I-REAP)'!$J:$J,$J$6),IF($J$3="Approved Subprojects",SUMIFS('SP List (I-REAP)'!$AA:$AA,'SP List (I-REAP)'!$D:$D,AllFundMode!$C54,'SP List (I-REAP)'!$P:$P,AllFundMode!$J$3,'SP List (I-REAP)'!$J:$J,$J$6),IF($J$3="Pipelined Subprojects",SUMIFS('SP List (I-REAP)'!$AA:$AA,'SP List (I-REAP)'!$D:$D,AllFundMode!$C54,'SP List (I-REAP)'!$P:$P,AllFundMode!$J$3,'SP List (I-REAP)'!$J:$J,$J$6))))</f>
        <v>0</v>
      </c>
      <c r="M54" s="149" t="str">
        <f>IF($J$3="Entire Portfolio",SUMIFS('SP List (I-REAP)'!$AD:$AD,'SP List (I-REAP)'!$D:$D,AllFundMode!$C54,'SP List (I-REAP)'!$J:$J,$J$6),IF($J$3="Approved Subprojects",SUMIFS('SP List (I-REAP)'!$AD:$AD,'SP List (I-REAP)'!$D:$D,AllFundMode!$C54,'SP List (I-REAP)'!$P:$P,AllFundMode!$J$3,'SP List (I-REAP)'!$J:$J,$J$6),IF($J$3="Pipelined Subprojects",SUMIFS('SP List (I-REAP)'!$AD:$AD,'SP List (I-REAP)'!$D:$D,AllFundMode!$C54,'SP List (I-REAP)'!$P:$P,AllFundMode!$J$3,'SP List (I-REAP)'!$J:$J,$J$6))))</f>
        <v>0</v>
      </c>
      <c r="N54" s="149" t="str">
        <f>IF($J$3="Entire Portfolio",COUNTIFS('SP List (I-REAP)'!$D:$D,AllFundMode!$C54,'SP List (I-REAP)'!$J:$J,$N$6),IF($J$3="Approved Subprojects",COUNTIFS('SP List (I-REAP)'!$D:$D,AllFundMode!$C54,'SP List (I-REAP)'!$P:$P,AllFundMode!$J$3,'SP List (I-REAP)'!$J:$J,$N$6),IF($J$3="Pipelined Subprojects",COUNTIFS('SP List (I-REAP)'!$D:$D,AllFundMode!$C54,'SP List (I-REAP)'!$P:$P,AllFundMode!$J$3,'SP List (I-REAP)'!$J:$J,$N$6))))</f>
        <v>0</v>
      </c>
      <c r="O54" s="148" t="str">
        <f>IF($J$3="Entire Portfolio",SUMIFS('SP List (I-REAP)'!$O:$O,'SP List (I-REAP)'!$D:$D,AllFundMode!$C54,'SP List (I-REAP)'!$J:$J,AllFundMode!$N$6),IF($J$3="Approved Subprojects",SUMIFS('SP List (I-REAP)'!$O:$O,'SP List (I-REAP)'!$D:$D,AllFundMode!$C54,'SP List (I-REAP)'!$P:$P,AllFundMode!$J$3,'SP List (I-REAP)'!$J:$J,AllFundMode!$N$6),IF($J$3="Pipelined Subprojects",SUMIFS('SP List (I-REAP)'!$O:$O,'SP List (I-REAP)'!$D:$D,AllFundMode!$C54,'SP List (I-REAP)'!$P:$P,AllFundMode!$J$3,'SP List (I-REAP)'!$J:$J,AllFundMode!$N$6))))/1000000</f>
        <v>0</v>
      </c>
      <c r="P54" s="149" t="str">
        <f>IF($J$3="Entire Portfolio",SUMIFS('SP List (I-REAP)'!$AA:$AA,'SP List (I-REAP)'!$D:$D,AllFundMode!$C54,'SP List (I-REAP)'!$J:$J,$N$6),IF($J$3="Approved Subprojects",SUMIFS('SP List (I-REAP)'!$AA:$AA,'SP List (I-REAP)'!$D:$D,AllFundMode!$C54,'SP List (I-REAP)'!$P:$P,AllFundMode!$J$3,'SP List (I-REAP)'!$J:$J,$N$6),IF($J$3="Pipelined Subprojects",SUMIFS('SP List (I-REAP)'!$AA:$AA,'SP List (I-REAP)'!$D:$D,AllFundMode!$C54,'SP List (I-REAP)'!$P:$P,AllFundMode!$J$3,'SP List (I-REAP)'!$J:$J,$N$6))))</f>
        <v>0</v>
      </c>
      <c r="Q54" s="149" t="str">
        <f>IF($J$3="Entire Portfolio",SUMIFS('SP List (I-REAP)'!$AD:$AD,'SP List (I-REAP)'!$D:$D,AllFundMode!$C54,'SP List (I-REAP)'!$J:$J,$N$6),IF($J$3="Approved Subprojects",SUMIFS('SP List (I-REAP)'!$AD:$AD,'SP List (I-REAP)'!$D:$D,AllFundMode!$C54,'SP List (I-REAP)'!$P:$P,AllFundMode!$J$3,'SP List (I-REAP)'!$J:$J,$N$6),IF($J$3="Pipelined Subprojects",SUMIFS('SP List (I-REAP)'!$AD:$AD,'SP List (I-REAP)'!$D:$D,AllFundMode!$C54,'SP List (I-REAP)'!$P:$P,AllFundMode!$J$3,'SP List (I-REAP)'!$J:$J,$N$6))))</f>
        <v>0</v>
      </c>
      <c r="R54" s="149" t="str">
        <f>IF($J$3="Entire Portfolio",COUNTIFS('SP List (I-REAP)'!$D:$D,AllFundMode!$C54,'SP List (I-REAP)'!$J:$J,$R$6),IF($J$3="Approved Subprojects",COUNTIFS('SP List (I-REAP)'!$D:$D,AllFundMode!$C54,'SP List (I-REAP)'!$P:$P,AllFundMode!$J$3,'SP List (I-REAP)'!$J:$J,$R$6),IF($J$3="Pipelined Subprojects",COUNTIFS('SP List (I-REAP)'!$D:$D,AllFundMode!$C54,'SP List (I-REAP)'!$P:$P,AllFundMode!$J$3,'SP List (I-REAP)'!$J:$J,$R$6))))</f>
        <v>0</v>
      </c>
      <c r="S54" s="148" t="str">
        <f>IF($J$3="Entire Portfolio",SUMIFS('SP List (I-REAP)'!$O:$O,'SP List (I-REAP)'!$D:$D,AllFundMode!$C54,'SP List (I-REAP)'!$J:$J,AllFundMode!$R$6),IF($J$3="Approved Subprojects",SUMIFS('SP List (I-REAP)'!$O:$O,'SP List (I-REAP)'!$D:$D,AllFundMode!$C54,'SP List (I-REAP)'!$P:$P,AllFundMode!$J$3,'SP List (I-REAP)'!$J:$J,AllFundMode!$R$6),IF($J$3="Pipelined Subprojects",SUMIFS('SP List (I-REAP)'!$O:$O,'SP List (I-REAP)'!$D:$D,AllFundMode!$C54,'SP List (I-REAP)'!$P:$P,AllFundMode!$J$3,'SP List (I-REAP)'!$J:$J,AllFundMode!$R$6))))/1000000</f>
        <v>0</v>
      </c>
      <c r="T54" s="149" t="str">
        <f>IF($J$3="Entire Portfolio",SUMIFS('SP List (I-REAP)'!$AA:$AA,'SP List (I-REAP)'!$D:$D,AllFundMode!$C54,'SP List (I-REAP)'!$J:$J,$R$6),IF($J$3="Approved Subprojects",SUMIFS('SP List (I-REAP)'!$AA:$AA,'SP List (I-REAP)'!$D:$D,AllFundMode!$C54,'SP List (I-REAP)'!$P:$P,AllFundMode!$J$3,'SP List (I-REAP)'!$J:$J,$R$6),IF($J$3="Pipelined Subprojects",SUMIFS('SP List (I-REAP)'!$AA:$AA,'SP List (I-REAP)'!$D:$D,AllFundMode!$C54,'SP List (I-REAP)'!$P:$P,AllFundMode!$J$3,'SP List (I-REAP)'!$J:$J,$R$6))))</f>
        <v>0</v>
      </c>
      <c r="U54" s="149" t="str">
        <f>IF($J$3="Entire Portfolio",SUMIFS('SP List (I-REAP)'!$AD:$AD,'SP List (I-REAP)'!$D:$D,AllFundMode!$C54,'SP List (I-REAP)'!$J:$J,$R$6),IF($J$3="Approved Subprojects",SUMIFS('SP List (I-REAP)'!$AD:$AD,'SP List (I-REAP)'!$D:$D,AllFundMode!$C54,'SP List (I-REAP)'!$P:$P,AllFundMode!$J$3,'SP List (I-REAP)'!$J:$J,$R$6),IF($J$3="Pipelined Subprojects",SUMIFS('SP List (I-REAP)'!$AD:$AD,'SP List (I-REAP)'!$D:$D,AllFundMode!$C54,'SP List (I-REAP)'!$P:$P,AllFundMode!$J$3,'SP List (I-REAP)'!$J:$J,$R$6))))</f>
        <v>0</v>
      </c>
    </row>
    <row r="55" spans="1:22">
      <c r="B55" s="196" t="s">
        <v>26</v>
      </c>
      <c r="C55" s="196" t="s">
        <v>21</v>
      </c>
      <c r="D55" s="149" t="str">
        <f>IF($J$3="Entire Portfolio",COUNTIF('SP List (I-REAP)'!$D:$D,AllFundMode!$C55),IF($J$3="Approved Subprojects",COUNTIFS('SP List (I-REAP)'!$D:$D,AllFundMode!$C55,'SP List (I-REAP)'!$P:$P,AllFundMode!$J$3),IF($J$3="Pipelined Subprojects",COUNTIFS('SP List (I-REAP)'!$D:$D,AllFundMode!$C55,'SP List (I-REAP)'!$P:$P,AllFundMode!$J$3))))</f>
        <v>0</v>
      </c>
      <c r="E55" s="148" t="str">
        <f>IF($J$3="Entire Portfolio",SUMIF('SP List (I-REAP)'!$D:$D,AllFundMode!$C55,'SP List (I-REAP)'!$O:$O),IF($J$3="Approved Subprojects",SUMIFS('SP List (I-REAP)'!$O:$O,'SP List (I-REAP)'!$D:$D,AllFundMode!$C55,'SP List (I-REAP)'!$P:$P,AllFundMode!$J$3),IF($J$3="Pipelined Subprojects",SUMIFS('SP List (I-REAP)'!$O:$O,'SP List (I-REAP)'!$D:$D,AllFundMode!$C55,'SP List (I-REAP)'!$P:$P,AllFundMode!$J$3))))/1000000</f>
        <v>0</v>
      </c>
      <c r="F55" s="149" t="str">
        <f>IF($J$3="Entire Portfolio",SUMIF('SP List (I-REAP)'!$D:$D,AllFundMode!$C55,'SP List (I-REAP)'!$AA:$AA),IF($J$3="Approved Subprojects",SUMIFS('SP List (I-REAP)'!$AA:$AA,'SP List (I-REAP)'!$D:$D,AllFundMode!$C55,'SP List (I-REAP)'!$P:$P,AllFundMode!$J$3),IF($J$3="Pipelined Subprojects",SUMIFS('SP List (I-REAP)'!$AA:$AA,'SP List (I-REAP)'!$D:$D,AllFundMode!$C55,'SP List (I-REAP)'!$P:$P,AllFundMode!$J$3))))</f>
        <v>0</v>
      </c>
      <c r="G55" s="149" t="str">
        <f>IF($J$3="Entire Portfolio",SUMIF('SP List (I-REAP)'!$D:$D,AllFundMode!$C55,'SP List (I-REAP)'!$AD:$AD),IF($J$3="Approved Subprojects",SUMIFS('SP List (I-REAP)'!$AD:$AD,'SP List (I-REAP)'!$D:$D,AllFundMode!$C55,'SP List (I-REAP)'!$P:$P,AllFundMode!$J$3),IF($J$3="Pipelined Subprojects",SUMIFS('SP List (I-REAP)'!$AD:$AD,'SP List (I-REAP)'!$D:$D,AllFundMode!$C55,'SP List (I-REAP)'!$P:$P,AllFundMode!$J$3))))</f>
        <v>0</v>
      </c>
      <c r="H55" s="159" t="str">
        <f>IFERROR((+E55/F55)*1000," ")</f>
        <v>0</v>
      </c>
      <c r="I55" s="159" t="str">
        <f>IFERROR(E55*1000/G55," ")</f>
        <v>0</v>
      </c>
      <c r="J55" s="149" t="str">
        <f>IF($J$3="Entire Portfolio",COUNTIFS('SP List (I-REAP)'!$D:$D,AllFundMode!$C55,'SP List (I-REAP)'!$J:$J,$J$6),IF($J$3="Approved Subprojects",COUNTIFS('SP List (I-REAP)'!$D:$D,AllFundMode!$C55,'SP List (I-REAP)'!$P:$P,AllFundMode!$J$3,'SP List (I-REAP)'!$J:$J,$J$6),IF($J$3="Pipelined Subprojects",COUNTIFS('SP List (I-REAP)'!$D:$D,AllFundMode!$C55,'SP List (I-REAP)'!$P:$P,AllFundMode!$J$3,'SP List (I-REAP)'!$J:$J,$J$6))))</f>
        <v>0</v>
      </c>
      <c r="K55" s="148" t="str">
        <f>IF($J$3="Entire Portfolio",SUMIFS('SP List (I-REAP)'!$O:$O,'SP List (I-REAP)'!$D:$D,AllFundMode!$C55,'SP List (I-REAP)'!$J:$J,AllFundMode!$J$6),IF($J$3="Approved Subprojects",SUMIFS('SP List (I-REAP)'!$O:$O,'SP List (I-REAP)'!$D:$D,AllFundMode!$C55,'SP List (I-REAP)'!$P:$P,AllFundMode!$J$3,'SP List (I-REAP)'!$J:$J,AllFundMode!$J$6),IF($J$3="Pipelined Subprojects",SUMIFS('SP List (I-REAP)'!$O:$O,'SP List (I-REAP)'!$D:$D,AllFundMode!$C55,'SP List (I-REAP)'!$P:$P,AllFundMode!$J$3,'SP List (I-REAP)'!$J:$J,AllFundMode!$J$6))))/1000000</f>
        <v>0</v>
      </c>
      <c r="L55" s="149" t="str">
        <f>IF($J$3="Entire Portfolio",SUMIFS('SP List (I-REAP)'!$AA:$AA,'SP List (I-REAP)'!$D:$D,AllFundMode!$C55,'SP List (I-REAP)'!$J:$J,$J$6),IF($J$3="Approved Subprojects",SUMIFS('SP List (I-REAP)'!$AA:$AA,'SP List (I-REAP)'!$D:$D,AllFundMode!$C55,'SP List (I-REAP)'!$P:$P,AllFundMode!$J$3,'SP List (I-REAP)'!$J:$J,$J$6),IF($J$3="Pipelined Subprojects",SUMIFS('SP List (I-REAP)'!$AA:$AA,'SP List (I-REAP)'!$D:$D,AllFundMode!$C55,'SP List (I-REAP)'!$P:$P,AllFundMode!$J$3,'SP List (I-REAP)'!$J:$J,$J$6))))</f>
        <v>0</v>
      </c>
      <c r="M55" s="149" t="str">
        <f>IF($J$3="Entire Portfolio",SUMIFS('SP List (I-REAP)'!$AD:$AD,'SP List (I-REAP)'!$D:$D,AllFundMode!$C55,'SP List (I-REAP)'!$J:$J,$J$6),IF($J$3="Approved Subprojects",SUMIFS('SP List (I-REAP)'!$AD:$AD,'SP List (I-REAP)'!$D:$D,AllFundMode!$C55,'SP List (I-REAP)'!$P:$P,AllFundMode!$J$3,'SP List (I-REAP)'!$J:$J,$J$6),IF($J$3="Pipelined Subprojects",SUMIFS('SP List (I-REAP)'!$AD:$AD,'SP List (I-REAP)'!$D:$D,AllFundMode!$C55,'SP List (I-REAP)'!$P:$P,AllFundMode!$J$3,'SP List (I-REAP)'!$J:$J,$J$6))))</f>
        <v>0</v>
      </c>
      <c r="N55" s="149" t="str">
        <f>IF($J$3="Entire Portfolio",COUNTIFS('SP List (I-REAP)'!$D:$D,AllFundMode!$C55,'SP List (I-REAP)'!$J:$J,$N$6),IF($J$3="Approved Subprojects",COUNTIFS('SP List (I-REAP)'!$D:$D,AllFundMode!$C55,'SP List (I-REAP)'!$P:$P,AllFundMode!$J$3,'SP List (I-REAP)'!$J:$J,$N$6),IF($J$3="Pipelined Subprojects",COUNTIFS('SP List (I-REAP)'!$D:$D,AllFundMode!$C55,'SP List (I-REAP)'!$P:$P,AllFundMode!$J$3,'SP List (I-REAP)'!$J:$J,$N$6))))</f>
        <v>0</v>
      </c>
      <c r="O55" s="148" t="str">
        <f>IF($J$3="Entire Portfolio",SUMIFS('SP List (I-REAP)'!$O:$O,'SP List (I-REAP)'!$D:$D,AllFundMode!$C55,'SP List (I-REAP)'!$J:$J,AllFundMode!$N$6),IF($J$3="Approved Subprojects",SUMIFS('SP List (I-REAP)'!$O:$O,'SP List (I-REAP)'!$D:$D,AllFundMode!$C55,'SP List (I-REAP)'!$P:$P,AllFundMode!$J$3,'SP List (I-REAP)'!$J:$J,AllFundMode!$N$6),IF($J$3="Pipelined Subprojects",SUMIFS('SP List (I-REAP)'!$O:$O,'SP List (I-REAP)'!$D:$D,AllFundMode!$C55,'SP List (I-REAP)'!$P:$P,AllFundMode!$J$3,'SP List (I-REAP)'!$J:$J,AllFundMode!$N$6))))/1000000</f>
        <v>0</v>
      </c>
      <c r="P55" s="149" t="str">
        <f>IF($J$3="Entire Portfolio",SUMIFS('SP List (I-REAP)'!$AA:$AA,'SP List (I-REAP)'!$D:$D,AllFundMode!$C55,'SP List (I-REAP)'!$J:$J,$N$6),IF($J$3="Approved Subprojects",SUMIFS('SP List (I-REAP)'!$AA:$AA,'SP List (I-REAP)'!$D:$D,AllFundMode!$C55,'SP List (I-REAP)'!$P:$P,AllFundMode!$J$3,'SP List (I-REAP)'!$J:$J,$N$6),IF($J$3="Pipelined Subprojects",SUMIFS('SP List (I-REAP)'!$AA:$AA,'SP List (I-REAP)'!$D:$D,AllFundMode!$C55,'SP List (I-REAP)'!$P:$P,AllFundMode!$J$3,'SP List (I-REAP)'!$J:$J,$N$6))))</f>
        <v>0</v>
      </c>
      <c r="Q55" s="149" t="str">
        <f>IF($J$3="Entire Portfolio",SUMIFS('SP List (I-REAP)'!$AD:$AD,'SP List (I-REAP)'!$D:$D,AllFundMode!$C55,'SP List (I-REAP)'!$J:$J,$N$6),IF($J$3="Approved Subprojects",SUMIFS('SP List (I-REAP)'!$AD:$AD,'SP List (I-REAP)'!$D:$D,AllFundMode!$C55,'SP List (I-REAP)'!$P:$P,AllFundMode!$J$3,'SP List (I-REAP)'!$J:$J,$N$6),IF($J$3="Pipelined Subprojects",SUMIFS('SP List (I-REAP)'!$AD:$AD,'SP List (I-REAP)'!$D:$D,AllFundMode!$C55,'SP List (I-REAP)'!$P:$P,AllFundMode!$J$3,'SP List (I-REAP)'!$J:$J,$N$6))))</f>
        <v>0</v>
      </c>
      <c r="R55" s="149" t="str">
        <f>IF($J$3="Entire Portfolio",COUNTIFS('SP List (I-REAP)'!$D:$D,AllFundMode!$C55,'SP List (I-REAP)'!$J:$J,$R$6),IF($J$3="Approved Subprojects",COUNTIFS('SP List (I-REAP)'!$D:$D,AllFundMode!$C55,'SP List (I-REAP)'!$P:$P,AllFundMode!$J$3,'SP List (I-REAP)'!$J:$J,$R$6),IF($J$3="Pipelined Subprojects",COUNTIFS('SP List (I-REAP)'!$D:$D,AllFundMode!$C55,'SP List (I-REAP)'!$P:$P,AllFundMode!$J$3,'SP List (I-REAP)'!$J:$J,$R$6))))</f>
        <v>0</v>
      </c>
      <c r="S55" s="148" t="str">
        <f>IF($J$3="Entire Portfolio",SUMIFS('SP List (I-REAP)'!$O:$O,'SP List (I-REAP)'!$D:$D,AllFundMode!$C55,'SP List (I-REAP)'!$J:$J,AllFundMode!$R$6),IF($J$3="Approved Subprojects",SUMIFS('SP List (I-REAP)'!$O:$O,'SP List (I-REAP)'!$D:$D,AllFundMode!$C55,'SP List (I-REAP)'!$P:$P,AllFundMode!$J$3,'SP List (I-REAP)'!$J:$J,AllFundMode!$R$6),IF($J$3="Pipelined Subprojects",SUMIFS('SP List (I-REAP)'!$O:$O,'SP List (I-REAP)'!$D:$D,AllFundMode!$C55,'SP List (I-REAP)'!$P:$P,AllFundMode!$J$3,'SP List (I-REAP)'!$J:$J,AllFundMode!$R$6))))/1000000</f>
        <v>0</v>
      </c>
      <c r="T55" s="149" t="str">
        <f>IF($J$3="Entire Portfolio",SUMIFS('SP List (I-REAP)'!$AA:$AA,'SP List (I-REAP)'!$D:$D,AllFundMode!$C55,'SP List (I-REAP)'!$J:$J,$R$6),IF($J$3="Approved Subprojects",SUMIFS('SP List (I-REAP)'!$AA:$AA,'SP List (I-REAP)'!$D:$D,AllFundMode!$C55,'SP List (I-REAP)'!$P:$P,AllFundMode!$J$3,'SP List (I-REAP)'!$J:$J,$R$6),IF($J$3="Pipelined Subprojects",SUMIFS('SP List (I-REAP)'!$AA:$AA,'SP List (I-REAP)'!$D:$D,AllFundMode!$C55,'SP List (I-REAP)'!$P:$P,AllFundMode!$J$3,'SP List (I-REAP)'!$J:$J,$R$6))))</f>
        <v>0</v>
      </c>
      <c r="U55" s="149" t="str">
        <f>IF($J$3="Entire Portfolio",SUMIFS('SP List (I-REAP)'!$AD:$AD,'SP List (I-REAP)'!$D:$D,AllFundMode!$C55,'SP List (I-REAP)'!$J:$J,$R$6),IF($J$3="Approved Subprojects",SUMIFS('SP List (I-REAP)'!$AD:$AD,'SP List (I-REAP)'!$D:$D,AllFundMode!$C55,'SP List (I-REAP)'!$P:$P,AllFundMode!$J$3,'SP List (I-REAP)'!$J:$J,$R$6),IF($J$3="Pipelined Subprojects",SUMIFS('SP List (I-REAP)'!$AD:$AD,'SP List (I-REAP)'!$D:$D,AllFundMode!$C55,'SP List (I-REAP)'!$P:$P,AllFundMode!$J$3,'SP List (I-REAP)'!$J:$J,$R$6))))</f>
        <v>0</v>
      </c>
    </row>
    <row r="56" spans="1:22">
      <c r="B56" s="196" t="s">
        <v>26</v>
      </c>
      <c r="C56" s="196" t="s">
        <v>45</v>
      </c>
      <c r="D56" s="149" t="str">
        <f>IF($J$3="Entire Portfolio",COUNTIF('SP List (I-REAP)'!$D:$D,AllFundMode!$C56),IF($J$3="Approved Subprojects",COUNTIFS('SP List (I-REAP)'!$D:$D,AllFundMode!$C56,'SP List (I-REAP)'!$P:$P,AllFundMode!$J$3),IF($J$3="Pipelined Subprojects",COUNTIFS('SP List (I-REAP)'!$D:$D,AllFundMode!$C56,'SP List (I-REAP)'!$P:$P,AllFundMode!$J$3))))</f>
        <v>0</v>
      </c>
      <c r="E56" s="148" t="str">
        <f>IF($J$3="Entire Portfolio",SUMIF('SP List (I-REAP)'!$D:$D,AllFundMode!$C56,'SP List (I-REAP)'!$O:$O),IF($J$3="Approved Subprojects",SUMIFS('SP List (I-REAP)'!$O:$O,'SP List (I-REAP)'!$D:$D,AllFundMode!$C56,'SP List (I-REAP)'!$P:$P,AllFundMode!$J$3),IF($J$3="Pipelined Subprojects",SUMIFS('SP List (I-REAP)'!$O:$O,'SP List (I-REAP)'!$D:$D,AllFundMode!$C56,'SP List (I-REAP)'!$P:$P,AllFundMode!$J$3))))/1000000</f>
        <v>0</v>
      </c>
      <c r="F56" s="149" t="str">
        <f>IF($J$3="Entire Portfolio",SUMIF('SP List (I-REAP)'!$D:$D,AllFundMode!$C56,'SP List (I-REAP)'!$AA:$AA),IF($J$3="Approved Subprojects",SUMIFS('SP List (I-REAP)'!$AA:$AA,'SP List (I-REAP)'!$D:$D,AllFundMode!$C56,'SP List (I-REAP)'!$P:$P,AllFundMode!$J$3),IF($J$3="Pipelined Subprojects",SUMIFS('SP List (I-REAP)'!$AA:$AA,'SP List (I-REAP)'!$D:$D,AllFundMode!$C56,'SP List (I-REAP)'!$P:$P,AllFundMode!$J$3))))</f>
        <v>0</v>
      </c>
      <c r="G56" s="149" t="str">
        <f>IF($J$3="Entire Portfolio",SUMIF('SP List (I-REAP)'!$D:$D,AllFundMode!$C56,'SP List (I-REAP)'!$AD:$AD),IF($J$3="Approved Subprojects",SUMIFS('SP List (I-REAP)'!$AD:$AD,'SP List (I-REAP)'!$D:$D,AllFundMode!$C56,'SP List (I-REAP)'!$P:$P,AllFundMode!$J$3),IF($J$3="Pipelined Subprojects",SUMIFS('SP List (I-REAP)'!$AD:$AD,'SP List (I-REAP)'!$D:$D,AllFundMode!$C56,'SP List (I-REAP)'!$P:$P,AllFundMode!$J$3))))</f>
        <v>0</v>
      </c>
      <c r="H56" s="159" t="str">
        <f>IFERROR((+E56/F56)*1000," ")</f>
        <v>0</v>
      </c>
      <c r="I56" s="159" t="str">
        <f>IFERROR(E56*1000/G56," ")</f>
        <v>0</v>
      </c>
      <c r="J56" s="149" t="str">
        <f>IF($J$3="Entire Portfolio",COUNTIFS('SP List (I-REAP)'!$D:$D,AllFundMode!$C56,'SP List (I-REAP)'!$J:$J,$J$6),IF($J$3="Approved Subprojects",COUNTIFS('SP List (I-REAP)'!$D:$D,AllFundMode!$C56,'SP List (I-REAP)'!$P:$P,AllFundMode!$J$3,'SP List (I-REAP)'!$J:$J,$J$6),IF($J$3="Pipelined Subprojects",COUNTIFS('SP List (I-REAP)'!$D:$D,AllFundMode!$C56,'SP List (I-REAP)'!$P:$P,AllFundMode!$J$3,'SP List (I-REAP)'!$J:$J,$J$6))))</f>
        <v>0</v>
      </c>
      <c r="K56" s="148" t="str">
        <f>IF($J$3="Entire Portfolio",SUMIFS('SP List (I-REAP)'!$O:$O,'SP List (I-REAP)'!$D:$D,AllFundMode!$C56,'SP List (I-REAP)'!$J:$J,AllFundMode!$J$6),IF($J$3="Approved Subprojects",SUMIFS('SP List (I-REAP)'!$O:$O,'SP List (I-REAP)'!$D:$D,AllFundMode!$C56,'SP List (I-REAP)'!$P:$P,AllFundMode!$J$3,'SP List (I-REAP)'!$J:$J,AllFundMode!$J$6),IF($J$3="Pipelined Subprojects",SUMIFS('SP List (I-REAP)'!$O:$O,'SP List (I-REAP)'!$D:$D,AllFundMode!$C56,'SP List (I-REAP)'!$P:$P,AllFundMode!$J$3,'SP List (I-REAP)'!$J:$J,AllFundMode!$J$6))))/1000000</f>
        <v>0</v>
      </c>
      <c r="L56" s="149" t="str">
        <f>IF($J$3="Entire Portfolio",SUMIFS('SP List (I-REAP)'!$AA:$AA,'SP List (I-REAP)'!$D:$D,AllFundMode!$C56,'SP List (I-REAP)'!$J:$J,$J$6),IF($J$3="Approved Subprojects",SUMIFS('SP List (I-REAP)'!$AA:$AA,'SP List (I-REAP)'!$D:$D,AllFundMode!$C56,'SP List (I-REAP)'!$P:$P,AllFundMode!$J$3,'SP List (I-REAP)'!$J:$J,$J$6),IF($J$3="Pipelined Subprojects",SUMIFS('SP List (I-REAP)'!$AA:$AA,'SP List (I-REAP)'!$D:$D,AllFundMode!$C56,'SP List (I-REAP)'!$P:$P,AllFundMode!$J$3,'SP List (I-REAP)'!$J:$J,$J$6))))</f>
        <v>0</v>
      </c>
      <c r="M56" s="149" t="str">
        <f>IF($J$3="Entire Portfolio",SUMIFS('SP List (I-REAP)'!$AD:$AD,'SP List (I-REAP)'!$D:$D,AllFundMode!$C56,'SP List (I-REAP)'!$J:$J,$J$6),IF($J$3="Approved Subprojects",SUMIFS('SP List (I-REAP)'!$AD:$AD,'SP List (I-REAP)'!$D:$D,AllFundMode!$C56,'SP List (I-REAP)'!$P:$P,AllFundMode!$J$3,'SP List (I-REAP)'!$J:$J,$J$6),IF($J$3="Pipelined Subprojects",SUMIFS('SP List (I-REAP)'!$AD:$AD,'SP List (I-REAP)'!$D:$D,AllFundMode!$C56,'SP List (I-REAP)'!$P:$P,AllFundMode!$J$3,'SP List (I-REAP)'!$J:$J,$J$6))))</f>
        <v>0</v>
      </c>
      <c r="N56" s="149" t="str">
        <f>IF($J$3="Entire Portfolio",COUNTIFS('SP List (I-REAP)'!$D:$D,AllFundMode!$C56,'SP List (I-REAP)'!$J:$J,$N$6),IF($J$3="Approved Subprojects",COUNTIFS('SP List (I-REAP)'!$D:$D,AllFundMode!$C56,'SP List (I-REAP)'!$P:$P,AllFundMode!$J$3,'SP List (I-REAP)'!$J:$J,$N$6),IF($J$3="Pipelined Subprojects",COUNTIFS('SP List (I-REAP)'!$D:$D,AllFundMode!$C56,'SP List (I-REAP)'!$P:$P,AllFundMode!$J$3,'SP List (I-REAP)'!$J:$J,$N$6))))</f>
        <v>0</v>
      </c>
      <c r="O56" s="148" t="str">
        <f>IF($J$3="Entire Portfolio",SUMIFS('SP List (I-REAP)'!$O:$O,'SP List (I-REAP)'!$D:$D,AllFundMode!$C56,'SP List (I-REAP)'!$J:$J,AllFundMode!$N$6),IF($J$3="Approved Subprojects",SUMIFS('SP List (I-REAP)'!$O:$O,'SP List (I-REAP)'!$D:$D,AllFundMode!$C56,'SP List (I-REAP)'!$P:$P,AllFundMode!$J$3,'SP List (I-REAP)'!$J:$J,AllFundMode!$N$6),IF($J$3="Pipelined Subprojects",SUMIFS('SP List (I-REAP)'!$O:$O,'SP List (I-REAP)'!$D:$D,AllFundMode!$C56,'SP List (I-REAP)'!$P:$P,AllFundMode!$J$3,'SP List (I-REAP)'!$J:$J,AllFundMode!$N$6))))/1000000</f>
        <v>0</v>
      </c>
      <c r="P56" s="149" t="str">
        <f>IF($J$3="Entire Portfolio",SUMIFS('SP List (I-REAP)'!$AA:$AA,'SP List (I-REAP)'!$D:$D,AllFundMode!$C56,'SP List (I-REAP)'!$J:$J,$N$6),IF($J$3="Approved Subprojects",SUMIFS('SP List (I-REAP)'!$AA:$AA,'SP List (I-REAP)'!$D:$D,AllFundMode!$C56,'SP List (I-REAP)'!$P:$P,AllFundMode!$J$3,'SP List (I-REAP)'!$J:$J,$N$6),IF($J$3="Pipelined Subprojects",SUMIFS('SP List (I-REAP)'!$AA:$AA,'SP List (I-REAP)'!$D:$D,AllFundMode!$C56,'SP List (I-REAP)'!$P:$P,AllFundMode!$J$3,'SP List (I-REAP)'!$J:$J,$N$6))))</f>
        <v>0</v>
      </c>
      <c r="Q56" s="149" t="str">
        <f>IF($J$3="Entire Portfolio",SUMIFS('SP List (I-REAP)'!$AD:$AD,'SP List (I-REAP)'!$D:$D,AllFundMode!$C56,'SP List (I-REAP)'!$J:$J,$N$6),IF($J$3="Approved Subprojects",SUMIFS('SP List (I-REAP)'!$AD:$AD,'SP List (I-REAP)'!$D:$D,AllFundMode!$C56,'SP List (I-REAP)'!$P:$P,AllFundMode!$J$3,'SP List (I-REAP)'!$J:$J,$N$6),IF($J$3="Pipelined Subprojects",SUMIFS('SP List (I-REAP)'!$AD:$AD,'SP List (I-REAP)'!$D:$D,AllFundMode!$C56,'SP List (I-REAP)'!$P:$P,AllFundMode!$J$3,'SP List (I-REAP)'!$J:$J,$N$6))))</f>
        <v>0</v>
      </c>
      <c r="R56" s="149" t="str">
        <f>IF($J$3="Entire Portfolio",COUNTIFS('SP List (I-REAP)'!$D:$D,AllFundMode!$C56,'SP List (I-REAP)'!$J:$J,$R$6),IF($J$3="Approved Subprojects",COUNTIFS('SP List (I-REAP)'!$D:$D,AllFundMode!$C56,'SP List (I-REAP)'!$P:$P,AllFundMode!$J$3,'SP List (I-REAP)'!$J:$J,$R$6),IF($J$3="Pipelined Subprojects",COUNTIFS('SP List (I-REAP)'!$D:$D,AllFundMode!$C56,'SP List (I-REAP)'!$P:$P,AllFundMode!$J$3,'SP List (I-REAP)'!$J:$J,$R$6))))</f>
        <v>0</v>
      </c>
      <c r="S56" s="148" t="str">
        <f>IF($J$3="Entire Portfolio",SUMIFS('SP List (I-REAP)'!$O:$O,'SP List (I-REAP)'!$D:$D,AllFundMode!$C56,'SP List (I-REAP)'!$J:$J,AllFundMode!$R$6),IF($J$3="Approved Subprojects",SUMIFS('SP List (I-REAP)'!$O:$O,'SP List (I-REAP)'!$D:$D,AllFundMode!$C56,'SP List (I-REAP)'!$P:$P,AllFundMode!$J$3,'SP List (I-REAP)'!$J:$J,AllFundMode!$R$6),IF($J$3="Pipelined Subprojects",SUMIFS('SP List (I-REAP)'!$O:$O,'SP List (I-REAP)'!$D:$D,AllFundMode!$C56,'SP List (I-REAP)'!$P:$P,AllFundMode!$J$3,'SP List (I-REAP)'!$J:$J,AllFundMode!$R$6))))/1000000</f>
        <v>0</v>
      </c>
      <c r="T56" s="149" t="str">
        <f>IF($J$3="Entire Portfolio",SUMIFS('SP List (I-REAP)'!$AA:$AA,'SP List (I-REAP)'!$D:$D,AllFundMode!$C56,'SP List (I-REAP)'!$J:$J,$R$6),IF($J$3="Approved Subprojects",SUMIFS('SP List (I-REAP)'!$AA:$AA,'SP List (I-REAP)'!$D:$D,AllFundMode!$C56,'SP List (I-REAP)'!$P:$P,AllFundMode!$J$3,'SP List (I-REAP)'!$J:$J,$R$6),IF($J$3="Pipelined Subprojects",SUMIFS('SP List (I-REAP)'!$AA:$AA,'SP List (I-REAP)'!$D:$D,AllFundMode!$C56,'SP List (I-REAP)'!$P:$P,AllFundMode!$J$3,'SP List (I-REAP)'!$J:$J,$R$6))))</f>
        <v>0</v>
      </c>
      <c r="U56" s="149" t="str">
        <f>IF($J$3="Entire Portfolio",SUMIFS('SP List (I-REAP)'!$AD:$AD,'SP List (I-REAP)'!$D:$D,AllFundMode!$C56,'SP List (I-REAP)'!$J:$J,$R$6),IF($J$3="Approved Subprojects",SUMIFS('SP List (I-REAP)'!$AD:$AD,'SP List (I-REAP)'!$D:$D,AllFundMode!$C56,'SP List (I-REAP)'!$P:$P,AllFundMode!$J$3,'SP List (I-REAP)'!$J:$J,$R$6),IF($J$3="Pipelined Subprojects",SUMIFS('SP List (I-REAP)'!$AD:$AD,'SP List (I-REAP)'!$D:$D,AllFundMode!$C56,'SP List (I-REAP)'!$P:$P,AllFundMode!$J$3,'SP List (I-REAP)'!$J:$J,$R$6))))</f>
        <v>0</v>
      </c>
    </row>
    <row r="57" spans="1:22">
      <c r="B57" s="196" t="s">
        <v>26</v>
      </c>
      <c r="C57" s="196" t="s">
        <v>55</v>
      </c>
      <c r="D57" s="149" t="str">
        <f>IF($J$3="Entire Portfolio",COUNTIF('SP List (I-REAP)'!$D:$D,AllFundMode!$C57),IF($J$3="Approved Subprojects",COUNTIFS('SP List (I-REAP)'!$D:$D,AllFundMode!$C57,'SP List (I-REAP)'!$P:$P,AllFundMode!$J$3),IF($J$3="Pipelined Subprojects",COUNTIFS('SP List (I-REAP)'!$D:$D,AllFundMode!$C57,'SP List (I-REAP)'!$P:$P,AllFundMode!$J$3))))</f>
        <v>0</v>
      </c>
      <c r="E57" s="148" t="str">
        <f>IF($J$3="Entire Portfolio",SUMIF('SP List (I-REAP)'!$D:$D,AllFundMode!$C57,'SP List (I-REAP)'!$O:$O),IF($J$3="Approved Subprojects",SUMIFS('SP List (I-REAP)'!$O:$O,'SP List (I-REAP)'!$D:$D,AllFundMode!$C57,'SP List (I-REAP)'!$P:$P,AllFundMode!$J$3),IF($J$3="Pipelined Subprojects",SUMIFS('SP List (I-REAP)'!$O:$O,'SP List (I-REAP)'!$D:$D,AllFundMode!$C57,'SP List (I-REAP)'!$P:$P,AllFundMode!$J$3))))/1000000</f>
        <v>0</v>
      </c>
      <c r="F57" s="149" t="str">
        <f>IF($J$3="Entire Portfolio",SUMIF('SP List (I-REAP)'!$D:$D,AllFundMode!$C57,'SP List (I-REAP)'!$AA:$AA),IF($J$3="Approved Subprojects",SUMIFS('SP List (I-REAP)'!$AA:$AA,'SP List (I-REAP)'!$D:$D,AllFundMode!$C57,'SP List (I-REAP)'!$P:$P,AllFundMode!$J$3),IF($J$3="Pipelined Subprojects",SUMIFS('SP List (I-REAP)'!$AA:$AA,'SP List (I-REAP)'!$D:$D,AllFundMode!$C57,'SP List (I-REAP)'!$P:$P,AllFundMode!$J$3))))</f>
        <v>0</v>
      </c>
      <c r="G57" s="149" t="str">
        <f>IF($J$3="Entire Portfolio",SUMIF('SP List (I-REAP)'!$D:$D,AllFundMode!$C57,'SP List (I-REAP)'!$AD:$AD),IF($J$3="Approved Subprojects",SUMIFS('SP List (I-REAP)'!$AD:$AD,'SP List (I-REAP)'!$D:$D,AllFundMode!$C57,'SP List (I-REAP)'!$P:$P,AllFundMode!$J$3),IF($J$3="Pipelined Subprojects",SUMIFS('SP List (I-REAP)'!$AD:$AD,'SP List (I-REAP)'!$D:$D,AllFundMode!$C57,'SP List (I-REAP)'!$P:$P,AllFundMode!$J$3))))</f>
        <v>0</v>
      </c>
      <c r="H57" s="159" t="str">
        <f>IFERROR((+E57/F57)*1000," ")</f>
        <v>0</v>
      </c>
      <c r="I57" s="159" t="str">
        <f>IFERROR(E57*1000/G57," ")</f>
        <v>0</v>
      </c>
      <c r="J57" s="149" t="str">
        <f>IF($J$3="Entire Portfolio",COUNTIFS('SP List (I-REAP)'!$D:$D,AllFundMode!$C57,'SP List (I-REAP)'!$J:$J,$J$6),IF($J$3="Approved Subprojects",COUNTIFS('SP List (I-REAP)'!$D:$D,AllFundMode!$C57,'SP List (I-REAP)'!$P:$P,AllFundMode!$J$3,'SP List (I-REAP)'!$J:$J,$J$6),IF($J$3="Pipelined Subprojects",COUNTIFS('SP List (I-REAP)'!$D:$D,AllFundMode!$C57,'SP List (I-REAP)'!$P:$P,AllFundMode!$J$3,'SP List (I-REAP)'!$J:$J,$J$6))))</f>
        <v>0</v>
      </c>
      <c r="K57" s="148" t="str">
        <f>IF($J$3="Entire Portfolio",SUMIFS('SP List (I-REAP)'!$O:$O,'SP List (I-REAP)'!$D:$D,AllFundMode!$C57,'SP List (I-REAP)'!$J:$J,AllFundMode!$J$6),IF($J$3="Approved Subprojects",SUMIFS('SP List (I-REAP)'!$O:$O,'SP List (I-REAP)'!$D:$D,AllFundMode!$C57,'SP List (I-REAP)'!$P:$P,AllFundMode!$J$3,'SP List (I-REAP)'!$J:$J,AllFundMode!$J$6),IF($J$3="Pipelined Subprojects",SUMIFS('SP List (I-REAP)'!$O:$O,'SP List (I-REAP)'!$D:$D,AllFundMode!$C57,'SP List (I-REAP)'!$P:$P,AllFundMode!$J$3,'SP List (I-REAP)'!$J:$J,AllFundMode!$J$6))))/1000000</f>
        <v>0</v>
      </c>
      <c r="L57" s="149" t="str">
        <f>IF($J$3="Entire Portfolio",SUMIFS('SP List (I-REAP)'!$AA:$AA,'SP List (I-REAP)'!$D:$D,AllFundMode!$C57,'SP List (I-REAP)'!$J:$J,$J$6),IF($J$3="Approved Subprojects",SUMIFS('SP List (I-REAP)'!$AA:$AA,'SP List (I-REAP)'!$D:$D,AllFundMode!$C57,'SP List (I-REAP)'!$P:$P,AllFundMode!$J$3,'SP List (I-REAP)'!$J:$J,$J$6),IF($J$3="Pipelined Subprojects",SUMIFS('SP List (I-REAP)'!$AA:$AA,'SP List (I-REAP)'!$D:$D,AllFundMode!$C57,'SP List (I-REAP)'!$P:$P,AllFundMode!$J$3,'SP List (I-REAP)'!$J:$J,$J$6))))</f>
        <v>0</v>
      </c>
      <c r="M57" s="149" t="str">
        <f>IF($J$3="Entire Portfolio",SUMIFS('SP List (I-REAP)'!$AD:$AD,'SP List (I-REAP)'!$D:$D,AllFundMode!$C57,'SP List (I-REAP)'!$J:$J,$J$6),IF($J$3="Approved Subprojects",SUMIFS('SP List (I-REAP)'!$AD:$AD,'SP List (I-REAP)'!$D:$D,AllFundMode!$C57,'SP List (I-REAP)'!$P:$P,AllFundMode!$J$3,'SP List (I-REAP)'!$J:$J,$J$6),IF($J$3="Pipelined Subprojects",SUMIFS('SP List (I-REAP)'!$AD:$AD,'SP List (I-REAP)'!$D:$D,AllFundMode!$C57,'SP List (I-REAP)'!$P:$P,AllFundMode!$J$3,'SP List (I-REAP)'!$J:$J,$J$6))))</f>
        <v>0</v>
      </c>
      <c r="N57" s="149" t="str">
        <f>IF($J$3="Entire Portfolio",COUNTIFS('SP List (I-REAP)'!$D:$D,AllFundMode!$C57,'SP List (I-REAP)'!$J:$J,$N$6),IF($J$3="Approved Subprojects",COUNTIFS('SP List (I-REAP)'!$D:$D,AllFundMode!$C57,'SP List (I-REAP)'!$P:$P,AllFundMode!$J$3,'SP List (I-REAP)'!$J:$J,$N$6),IF($J$3="Pipelined Subprojects",COUNTIFS('SP List (I-REAP)'!$D:$D,AllFundMode!$C57,'SP List (I-REAP)'!$P:$P,AllFundMode!$J$3,'SP List (I-REAP)'!$J:$J,$N$6))))</f>
        <v>0</v>
      </c>
      <c r="O57" s="148" t="str">
        <f>IF($J$3="Entire Portfolio",SUMIFS('SP List (I-REAP)'!$O:$O,'SP List (I-REAP)'!$D:$D,AllFundMode!$C57,'SP List (I-REAP)'!$J:$J,AllFundMode!$N$6),IF($J$3="Approved Subprojects",SUMIFS('SP List (I-REAP)'!$O:$O,'SP List (I-REAP)'!$D:$D,AllFundMode!$C57,'SP List (I-REAP)'!$P:$P,AllFundMode!$J$3,'SP List (I-REAP)'!$J:$J,AllFundMode!$N$6),IF($J$3="Pipelined Subprojects",SUMIFS('SP List (I-REAP)'!$O:$O,'SP List (I-REAP)'!$D:$D,AllFundMode!$C57,'SP List (I-REAP)'!$P:$P,AllFundMode!$J$3,'SP List (I-REAP)'!$J:$J,AllFundMode!$N$6))))/1000000</f>
        <v>0</v>
      </c>
      <c r="P57" s="149" t="str">
        <f>IF($J$3="Entire Portfolio",SUMIFS('SP List (I-REAP)'!$AA:$AA,'SP List (I-REAP)'!$D:$D,AllFundMode!$C57,'SP List (I-REAP)'!$J:$J,$N$6),IF($J$3="Approved Subprojects",SUMIFS('SP List (I-REAP)'!$AA:$AA,'SP List (I-REAP)'!$D:$D,AllFundMode!$C57,'SP List (I-REAP)'!$P:$P,AllFundMode!$J$3,'SP List (I-REAP)'!$J:$J,$N$6),IF($J$3="Pipelined Subprojects",SUMIFS('SP List (I-REAP)'!$AA:$AA,'SP List (I-REAP)'!$D:$D,AllFundMode!$C57,'SP List (I-REAP)'!$P:$P,AllFundMode!$J$3,'SP List (I-REAP)'!$J:$J,$N$6))))</f>
        <v>0</v>
      </c>
      <c r="Q57" s="149" t="str">
        <f>IF($J$3="Entire Portfolio",SUMIFS('SP List (I-REAP)'!$AD:$AD,'SP List (I-REAP)'!$D:$D,AllFundMode!$C57,'SP List (I-REAP)'!$J:$J,$N$6),IF($J$3="Approved Subprojects",SUMIFS('SP List (I-REAP)'!$AD:$AD,'SP List (I-REAP)'!$D:$D,AllFundMode!$C57,'SP List (I-REAP)'!$P:$P,AllFundMode!$J$3,'SP List (I-REAP)'!$J:$J,$N$6),IF($J$3="Pipelined Subprojects",SUMIFS('SP List (I-REAP)'!$AD:$AD,'SP List (I-REAP)'!$D:$D,AllFundMode!$C57,'SP List (I-REAP)'!$P:$P,AllFundMode!$J$3,'SP List (I-REAP)'!$J:$J,$N$6))))</f>
        <v>0</v>
      </c>
      <c r="R57" s="149" t="str">
        <f>IF($J$3="Entire Portfolio",COUNTIFS('SP List (I-REAP)'!$D:$D,AllFundMode!$C57,'SP List (I-REAP)'!$J:$J,$R$6),IF($J$3="Approved Subprojects",COUNTIFS('SP List (I-REAP)'!$D:$D,AllFundMode!$C57,'SP List (I-REAP)'!$P:$P,AllFundMode!$J$3,'SP List (I-REAP)'!$J:$J,$R$6),IF($J$3="Pipelined Subprojects",COUNTIFS('SP List (I-REAP)'!$D:$D,AllFundMode!$C57,'SP List (I-REAP)'!$P:$P,AllFundMode!$J$3,'SP List (I-REAP)'!$J:$J,$R$6))))</f>
        <v>0</v>
      </c>
      <c r="S57" s="148" t="str">
        <f>IF($J$3="Entire Portfolio",SUMIFS('SP List (I-REAP)'!$O:$O,'SP List (I-REAP)'!$D:$D,AllFundMode!$C57,'SP List (I-REAP)'!$J:$J,AllFundMode!$R$6),IF($J$3="Approved Subprojects",SUMIFS('SP List (I-REAP)'!$O:$O,'SP List (I-REAP)'!$D:$D,AllFundMode!$C57,'SP List (I-REAP)'!$P:$P,AllFundMode!$J$3,'SP List (I-REAP)'!$J:$J,AllFundMode!$R$6),IF($J$3="Pipelined Subprojects",SUMIFS('SP List (I-REAP)'!$O:$O,'SP List (I-REAP)'!$D:$D,AllFundMode!$C57,'SP List (I-REAP)'!$P:$P,AllFundMode!$J$3,'SP List (I-REAP)'!$J:$J,AllFundMode!$R$6))))/1000000</f>
        <v>0</v>
      </c>
      <c r="T57" s="149" t="str">
        <f>IF($J$3="Entire Portfolio",SUMIFS('SP List (I-REAP)'!$AA:$AA,'SP List (I-REAP)'!$D:$D,AllFundMode!$C57,'SP List (I-REAP)'!$J:$J,$R$6),IF($J$3="Approved Subprojects",SUMIFS('SP List (I-REAP)'!$AA:$AA,'SP List (I-REAP)'!$D:$D,AllFundMode!$C57,'SP List (I-REAP)'!$P:$P,AllFundMode!$J$3,'SP List (I-REAP)'!$J:$J,$R$6),IF($J$3="Pipelined Subprojects",SUMIFS('SP List (I-REAP)'!$AA:$AA,'SP List (I-REAP)'!$D:$D,AllFundMode!$C57,'SP List (I-REAP)'!$P:$P,AllFundMode!$J$3,'SP List (I-REAP)'!$J:$J,$R$6))))</f>
        <v>0</v>
      </c>
      <c r="U57" s="149" t="str">
        <f>IF($J$3="Entire Portfolio",SUMIFS('SP List (I-REAP)'!$AD:$AD,'SP List (I-REAP)'!$D:$D,AllFundMode!$C57,'SP List (I-REAP)'!$J:$J,$R$6),IF($J$3="Approved Subprojects",SUMIFS('SP List (I-REAP)'!$AD:$AD,'SP List (I-REAP)'!$D:$D,AllFundMode!$C57,'SP List (I-REAP)'!$P:$P,AllFundMode!$J$3,'SP List (I-REAP)'!$J:$J,$R$6),IF($J$3="Pipelined Subprojects",SUMIFS('SP List (I-REAP)'!$AD:$AD,'SP List (I-REAP)'!$D:$D,AllFundMode!$C57,'SP List (I-REAP)'!$P:$P,AllFundMode!$J$3,'SP List (I-REAP)'!$J:$J,$R$6))))</f>
        <v>0</v>
      </c>
    </row>
    <row r="58" spans="1:22">
      <c r="B58" s="196" t="s">
        <v>26</v>
      </c>
      <c r="C58" s="196" t="s">
        <v>59</v>
      </c>
      <c r="D58" s="149" t="str">
        <f>IF($J$3="Entire Portfolio",COUNTIF('SP List (I-REAP)'!$D:$D,AllFundMode!$C58),IF($J$3="Approved Subprojects",COUNTIFS('SP List (I-REAP)'!$D:$D,AllFundMode!$C58,'SP List (I-REAP)'!$P:$P,AllFundMode!$J$3),IF($J$3="Pipelined Subprojects",COUNTIFS('SP List (I-REAP)'!$D:$D,AllFundMode!$C58,'SP List (I-REAP)'!$P:$P,AllFundMode!$J$3))))</f>
        <v>0</v>
      </c>
      <c r="E58" s="148" t="str">
        <f>IF($J$3="Entire Portfolio",SUMIF('SP List (I-REAP)'!$D:$D,AllFundMode!$C58,'SP List (I-REAP)'!$O:$O),IF($J$3="Approved Subprojects",SUMIFS('SP List (I-REAP)'!$O:$O,'SP List (I-REAP)'!$D:$D,AllFundMode!$C58,'SP List (I-REAP)'!$P:$P,AllFundMode!$J$3),IF($J$3="Pipelined Subprojects",SUMIFS('SP List (I-REAP)'!$O:$O,'SP List (I-REAP)'!$D:$D,AllFundMode!$C58,'SP List (I-REAP)'!$P:$P,AllFundMode!$J$3))))/1000000</f>
        <v>0</v>
      </c>
      <c r="F58" s="149" t="str">
        <f>IF($J$3="Entire Portfolio",SUMIF('SP List (I-REAP)'!$D:$D,AllFundMode!$C58,'SP List (I-REAP)'!$AA:$AA),IF($J$3="Approved Subprojects",SUMIFS('SP List (I-REAP)'!$AA:$AA,'SP List (I-REAP)'!$D:$D,AllFundMode!$C58,'SP List (I-REAP)'!$P:$P,AllFundMode!$J$3),IF($J$3="Pipelined Subprojects",SUMIFS('SP List (I-REAP)'!$AA:$AA,'SP List (I-REAP)'!$D:$D,AllFundMode!$C58,'SP List (I-REAP)'!$P:$P,AllFundMode!$J$3))))</f>
        <v>0</v>
      </c>
      <c r="G58" s="149" t="str">
        <f>IF($J$3="Entire Portfolio",SUMIF('SP List (I-REAP)'!$D:$D,AllFundMode!$C58,'SP List (I-REAP)'!$AD:$AD),IF($J$3="Approved Subprojects",SUMIFS('SP List (I-REAP)'!$AD:$AD,'SP List (I-REAP)'!$D:$D,AllFundMode!$C58,'SP List (I-REAP)'!$P:$P,AllFundMode!$J$3),IF($J$3="Pipelined Subprojects",SUMIFS('SP List (I-REAP)'!$AD:$AD,'SP List (I-REAP)'!$D:$D,AllFundMode!$C58,'SP List (I-REAP)'!$P:$P,AllFundMode!$J$3))))</f>
        <v>0</v>
      </c>
      <c r="H58" s="159" t="str">
        <f>IFERROR((+E58/F58)*1000," ")</f>
        <v>0</v>
      </c>
      <c r="I58" s="159" t="str">
        <f>IFERROR(E58*1000/G58," ")</f>
        <v>0</v>
      </c>
      <c r="J58" s="149" t="str">
        <f>IF($J$3="Entire Portfolio",COUNTIFS('SP List (I-REAP)'!$D:$D,AllFundMode!$C58,'SP List (I-REAP)'!$J:$J,$J$6),IF($J$3="Approved Subprojects",COUNTIFS('SP List (I-REAP)'!$D:$D,AllFundMode!$C58,'SP List (I-REAP)'!$P:$P,AllFundMode!$J$3,'SP List (I-REAP)'!$J:$J,$J$6),IF($J$3="Pipelined Subprojects",COUNTIFS('SP List (I-REAP)'!$D:$D,AllFundMode!$C58,'SP List (I-REAP)'!$P:$P,AllFundMode!$J$3,'SP List (I-REAP)'!$J:$J,$J$6))))</f>
        <v>0</v>
      </c>
      <c r="K58" s="148" t="str">
        <f>IF($J$3="Entire Portfolio",SUMIFS('SP List (I-REAP)'!$O:$O,'SP List (I-REAP)'!$D:$D,AllFundMode!$C58,'SP List (I-REAP)'!$J:$J,AllFundMode!$J$6),IF($J$3="Approved Subprojects",SUMIFS('SP List (I-REAP)'!$O:$O,'SP List (I-REAP)'!$D:$D,AllFundMode!$C58,'SP List (I-REAP)'!$P:$P,AllFundMode!$J$3,'SP List (I-REAP)'!$J:$J,AllFundMode!$J$6),IF($J$3="Pipelined Subprojects",SUMIFS('SP List (I-REAP)'!$O:$O,'SP List (I-REAP)'!$D:$D,AllFundMode!$C58,'SP List (I-REAP)'!$P:$P,AllFundMode!$J$3,'SP List (I-REAP)'!$J:$J,AllFundMode!$J$6))))/1000000</f>
        <v>0</v>
      </c>
      <c r="L58" s="149" t="str">
        <f>IF($J$3="Entire Portfolio",SUMIFS('SP List (I-REAP)'!$AA:$AA,'SP List (I-REAP)'!$D:$D,AllFundMode!$C58,'SP List (I-REAP)'!$J:$J,$J$6),IF($J$3="Approved Subprojects",SUMIFS('SP List (I-REAP)'!$AA:$AA,'SP List (I-REAP)'!$D:$D,AllFundMode!$C58,'SP List (I-REAP)'!$P:$P,AllFundMode!$J$3,'SP List (I-REAP)'!$J:$J,$J$6),IF($J$3="Pipelined Subprojects",SUMIFS('SP List (I-REAP)'!$AA:$AA,'SP List (I-REAP)'!$D:$D,AllFundMode!$C58,'SP List (I-REAP)'!$P:$P,AllFundMode!$J$3,'SP List (I-REAP)'!$J:$J,$J$6))))</f>
        <v>0</v>
      </c>
      <c r="M58" s="149" t="str">
        <f>IF($J$3="Entire Portfolio",SUMIFS('SP List (I-REAP)'!$AD:$AD,'SP List (I-REAP)'!$D:$D,AllFundMode!$C58,'SP List (I-REAP)'!$J:$J,$J$6),IF($J$3="Approved Subprojects",SUMIFS('SP List (I-REAP)'!$AD:$AD,'SP List (I-REAP)'!$D:$D,AllFundMode!$C58,'SP List (I-REAP)'!$P:$P,AllFundMode!$J$3,'SP List (I-REAP)'!$J:$J,$J$6),IF($J$3="Pipelined Subprojects",SUMIFS('SP List (I-REAP)'!$AD:$AD,'SP List (I-REAP)'!$D:$D,AllFundMode!$C58,'SP List (I-REAP)'!$P:$P,AllFundMode!$J$3,'SP List (I-REAP)'!$J:$J,$J$6))))</f>
        <v>0</v>
      </c>
      <c r="N58" s="149" t="str">
        <f>IF($J$3="Entire Portfolio",COUNTIFS('SP List (I-REAP)'!$D:$D,AllFundMode!$C58,'SP List (I-REAP)'!$J:$J,$N$6),IF($J$3="Approved Subprojects",COUNTIFS('SP List (I-REAP)'!$D:$D,AllFundMode!$C58,'SP List (I-REAP)'!$P:$P,AllFundMode!$J$3,'SP List (I-REAP)'!$J:$J,$N$6),IF($J$3="Pipelined Subprojects",COUNTIFS('SP List (I-REAP)'!$D:$D,AllFundMode!$C58,'SP List (I-REAP)'!$P:$P,AllFundMode!$J$3,'SP List (I-REAP)'!$J:$J,$N$6))))</f>
        <v>0</v>
      </c>
      <c r="O58" s="148" t="str">
        <f>IF($J$3="Entire Portfolio",SUMIFS('SP List (I-REAP)'!$O:$O,'SP List (I-REAP)'!$D:$D,AllFundMode!$C58,'SP List (I-REAP)'!$J:$J,AllFundMode!$N$6),IF($J$3="Approved Subprojects",SUMIFS('SP List (I-REAP)'!$O:$O,'SP List (I-REAP)'!$D:$D,AllFundMode!$C58,'SP List (I-REAP)'!$P:$P,AllFundMode!$J$3,'SP List (I-REAP)'!$J:$J,AllFundMode!$N$6),IF($J$3="Pipelined Subprojects",SUMIFS('SP List (I-REAP)'!$O:$O,'SP List (I-REAP)'!$D:$D,AllFundMode!$C58,'SP List (I-REAP)'!$P:$P,AllFundMode!$J$3,'SP List (I-REAP)'!$J:$J,AllFundMode!$N$6))))/1000000</f>
        <v>0</v>
      </c>
      <c r="P58" s="149" t="str">
        <f>IF($J$3="Entire Portfolio",SUMIFS('SP List (I-REAP)'!$AA:$AA,'SP List (I-REAP)'!$D:$D,AllFundMode!$C58,'SP List (I-REAP)'!$J:$J,$N$6),IF($J$3="Approved Subprojects",SUMIFS('SP List (I-REAP)'!$AA:$AA,'SP List (I-REAP)'!$D:$D,AllFundMode!$C58,'SP List (I-REAP)'!$P:$P,AllFundMode!$J$3,'SP List (I-REAP)'!$J:$J,$N$6),IF($J$3="Pipelined Subprojects",SUMIFS('SP List (I-REAP)'!$AA:$AA,'SP List (I-REAP)'!$D:$D,AllFundMode!$C58,'SP List (I-REAP)'!$P:$P,AllFundMode!$J$3,'SP List (I-REAP)'!$J:$J,$N$6))))</f>
        <v>0</v>
      </c>
      <c r="Q58" s="149" t="str">
        <f>IF($J$3="Entire Portfolio",SUMIFS('SP List (I-REAP)'!$AD:$AD,'SP List (I-REAP)'!$D:$D,AllFundMode!$C58,'SP List (I-REAP)'!$J:$J,$N$6),IF($J$3="Approved Subprojects",SUMIFS('SP List (I-REAP)'!$AD:$AD,'SP List (I-REAP)'!$D:$D,AllFundMode!$C58,'SP List (I-REAP)'!$P:$P,AllFundMode!$J$3,'SP List (I-REAP)'!$J:$J,$N$6),IF($J$3="Pipelined Subprojects",SUMIFS('SP List (I-REAP)'!$AD:$AD,'SP List (I-REAP)'!$D:$D,AllFundMode!$C58,'SP List (I-REAP)'!$P:$P,AllFundMode!$J$3,'SP List (I-REAP)'!$J:$J,$N$6))))</f>
        <v>0</v>
      </c>
      <c r="R58" s="149" t="str">
        <f>IF($J$3="Entire Portfolio",COUNTIFS('SP List (I-REAP)'!$D:$D,AllFundMode!$C58,'SP List (I-REAP)'!$J:$J,$R$6),IF($J$3="Approved Subprojects",COUNTIFS('SP List (I-REAP)'!$D:$D,AllFundMode!$C58,'SP List (I-REAP)'!$P:$P,AllFundMode!$J$3,'SP List (I-REAP)'!$J:$J,$R$6),IF($J$3="Pipelined Subprojects",COUNTIFS('SP List (I-REAP)'!$D:$D,AllFundMode!$C58,'SP List (I-REAP)'!$P:$P,AllFundMode!$J$3,'SP List (I-REAP)'!$J:$J,$R$6))))</f>
        <v>0</v>
      </c>
      <c r="S58" s="148" t="str">
        <f>IF($J$3="Entire Portfolio",SUMIFS('SP List (I-REAP)'!$O:$O,'SP List (I-REAP)'!$D:$D,AllFundMode!$C58,'SP List (I-REAP)'!$J:$J,AllFundMode!$R$6),IF($J$3="Approved Subprojects",SUMIFS('SP List (I-REAP)'!$O:$O,'SP List (I-REAP)'!$D:$D,AllFundMode!$C58,'SP List (I-REAP)'!$P:$P,AllFundMode!$J$3,'SP List (I-REAP)'!$J:$J,AllFundMode!$R$6),IF($J$3="Pipelined Subprojects",SUMIFS('SP List (I-REAP)'!$O:$O,'SP List (I-REAP)'!$D:$D,AllFundMode!$C58,'SP List (I-REAP)'!$P:$P,AllFundMode!$J$3,'SP List (I-REAP)'!$J:$J,AllFundMode!$R$6))))/1000000</f>
        <v>0</v>
      </c>
      <c r="T58" s="149" t="str">
        <f>IF($J$3="Entire Portfolio",SUMIFS('SP List (I-REAP)'!$AA:$AA,'SP List (I-REAP)'!$D:$D,AllFundMode!$C58,'SP List (I-REAP)'!$J:$J,$R$6),IF($J$3="Approved Subprojects",SUMIFS('SP List (I-REAP)'!$AA:$AA,'SP List (I-REAP)'!$D:$D,AllFundMode!$C58,'SP List (I-REAP)'!$P:$P,AllFundMode!$J$3,'SP List (I-REAP)'!$J:$J,$R$6),IF($J$3="Pipelined Subprojects",SUMIFS('SP List (I-REAP)'!$AA:$AA,'SP List (I-REAP)'!$D:$D,AllFundMode!$C58,'SP List (I-REAP)'!$P:$P,AllFundMode!$J$3,'SP List (I-REAP)'!$J:$J,$R$6))))</f>
        <v>0</v>
      </c>
      <c r="U58" s="149" t="str">
        <f>IF($J$3="Entire Portfolio",SUMIFS('SP List (I-REAP)'!$AD:$AD,'SP List (I-REAP)'!$D:$D,AllFundMode!$C58,'SP List (I-REAP)'!$J:$J,$R$6),IF($J$3="Approved Subprojects",SUMIFS('SP List (I-REAP)'!$AD:$AD,'SP List (I-REAP)'!$D:$D,AllFundMode!$C58,'SP List (I-REAP)'!$P:$P,AllFundMode!$J$3,'SP List (I-REAP)'!$J:$J,$R$6),IF($J$3="Pipelined Subprojects",SUMIFS('SP List (I-REAP)'!$AD:$AD,'SP List (I-REAP)'!$D:$D,AllFundMode!$C58,'SP List (I-REAP)'!$P:$P,AllFundMode!$J$3,'SP List (I-REAP)'!$J:$J,$R$6))))</f>
        <v>0</v>
      </c>
    </row>
    <row r="59" spans="1:22">
      <c r="B59" s="196" t="s">
        <v>26</v>
      </c>
      <c r="C59" s="196" t="s">
        <v>72</v>
      </c>
      <c r="D59" s="149" t="str">
        <f>IF($J$3="Entire Portfolio",COUNTIF('SP List (I-REAP)'!$D:$D,AllFundMode!$C59),IF($J$3="Approved Subprojects",COUNTIFS('SP List (I-REAP)'!$D:$D,AllFundMode!$C59,'SP List (I-REAP)'!$P:$P,AllFundMode!$J$3),IF($J$3="Pipelined Subprojects",COUNTIFS('SP List (I-REAP)'!$D:$D,AllFundMode!$C59,'SP List (I-REAP)'!$P:$P,AllFundMode!$J$3))))</f>
        <v>0</v>
      </c>
      <c r="E59" s="148" t="str">
        <f>IF($J$3="Entire Portfolio",SUMIF('SP List (I-REAP)'!$D:$D,AllFundMode!$C59,'SP List (I-REAP)'!$O:$O),IF($J$3="Approved Subprojects",SUMIFS('SP List (I-REAP)'!$O:$O,'SP List (I-REAP)'!$D:$D,AllFundMode!$C59,'SP List (I-REAP)'!$P:$P,AllFundMode!$J$3),IF($J$3="Pipelined Subprojects",SUMIFS('SP List (I-REAP)'!$O:$O,'SP List (I-REAP)'!$D:$D,AllFundMode!$C59,'SP List (I-REAP)'!$P:$P,AllFundMode!$J$3))))/1000000</f>
        <v>0</v>
      </c>
      <c r="F59" s="149" t="str">
        <f>IF($J$3="Entire Portfolio",SUMIF('SP List (I-REAP)'!$D:$D,AllFundMode!$C59,'SP List (I-REAP)'!$AA:$AA),IF($J$3="Approved Subprojects",SUMIFS('SP List (I-REAP)'!$AA:$AA,'SP List (I-REAP)'!$D:$D,AllFundMode!$C59,'SP List (I-REAP)'!$P:$P,AllFundMode!$J$3),IF($J$3="Pipelined Subprojects",SUMIFS('SP List (I-REAP)'!$AA:$AA,'SP List (I-REAP)'!$D:$D,AllFundMode!$C59,'SP List (I-REAP)'!$P:$P,AllFundMode!$J$3))))</f>
        <v>0</v>
      </c>
      <c r="G59" s="149" t="str">
        <f>IF($J$3="Entire Portfolio",SUMIF('SP List (I-REAP)'!$D:$D,AllFundMode!$C59,'SP List (I-REAP)'!$AD:$AD),IF($J$3="Approved Subprojects",SUMIFS('SP List (I-REAP)'!$AD:$AD,'SP List (I-REAP)'!$D:$D,AllFundMode!$C59,'SP List (I-REAP)'!$P:$P,AllFundMode!$J$3),IF($J$3="Pipelined Subprojects",SUMIFS('SP List (I-REAP)'!$AD:$AD,'SP List (I-REAP)'!$D:$D,AllFundMode!$C59,'SP List (I-REAP)'!$P:$P,AllFundMode!$J$3))))</f>
        <v>0</v>
      </c>
      <c r="H59" s="159" t="str">
        <f>IFERROR((+E59/F59)*1000," ")</f>
        <v>0</v>
      </c>
      <c r="I59" s="159" t="str">
        <f>IFERROR(E59*1000/G59," ")</f>
        <v>0</v>
      </c>
      <c r="J59" s="149" t="str">
        <f>IF($J$3="Entire Portfolio",COUNTIFS('SP List (I-REAP)'!$D:$D,AllFundMode!$C59,'SP List (I-REAP)'!$J:$J,$J$6),IF($J$3="Approved Subprojects",COUNTIFS('SP List (I-REAP)'!$D:$D,AllFundMode!$C59,'SP List (I-REAP)'!$P:$P,AllFundMode!$J$3,'SP List (I-REAP)'!$J:$J,$J$6),IF($J$3="Pipelined Subprojects",COUNTIFS('SP List (I-REAP)'!$D:$D,AllFundMode!$C59,'SP List (I-REAP)'!$P:$P,AllFundMode!$J$3,'SP List (I-REAP)'!$J:$J,$J$6))))</f>
        <v>0</v>
      </c>
      <c r="K59" s="148" t="str">
        <f>IF($J$3="Entire Portfolio",SUMIFS('SP List (I-REAP)'!$O:$O,'SP List (I-REAP)'!$D:$D,AllFundMode!$C59,'SP List (I-REAP)'!$J:$J,AllFundMode!$J$6),IF($J$3="Approved Subprojects",SUMIFS('SP List (I-REAP)'!$O:$O,'SP List (I-REAP)'!$D:$D,AllFundMode!$C59,'SP List (I-REAP)'!$P:$P,AllFundMode!$J$3,'SP List (I-REAP)'!$J:$J,AllFundMode!$J$6),IF($J$3="Pipelined Subprojects",SUMIFS('SP List (I-REAP)'!$O:$O,'SP List (I-REAP)'!$D:$D,AllFundMode!$C59,'SP List (I-REAP)'!$P:$P,AllFundMode!$J$3,'SP List (I-REAP)'!$J:$J,AllFundMode!$J$6))))/1000000</f>
        <v>0</v>
      </c>
      <c r="L59" s="149" t="str">
        <f>IF($J$3="Entire Portfolio",SUMIFS('SP List (I-REAP)'!$AA:$AA,'SP List (I-REAP)'!$D:$D,AllFundMode!$C59,'SP List (I-REAP)'!$J:$J,$J$6),IF($J$3="Approved Subprojects",SUMIFS('SP List (I-REAP)'!$AA:$AA,'SP List (I-REAP)'!$D:$D,AllFundMode!$C59,'SP List (I-REAP)'!$P:$P,AllFundMode!$J$3,'SP List (I-REAP)'!$J:$J,$J$6),IF($J$3="Pipelined Subprojects",SUMIFS('SP List (I-REAP)'!$AA:$AA,'SP List (I-REAP)'!$D:$D,AllFundMode!$C59,'SP List (I-REAP)'!$P:$P,AllFundMode!$J$3,'SP List (I-REAP)'!$J:$J,$J$6))))</f>
        <v>0</v>
      </c>
      <c r="M59" s="149" t="str">
        <f>IF($J$3="Entire Portfolio",SUMIFS('SP List (I-REAP)'!$AD:$AD,'SP List (I-REAP)'!$D:$D,AllFundMode!$C59,'SP List (I-REAP)'!$J:$J,$J$6),IF($J$3="Approved Subprojects",SUMIFS('SP List (I-REAP)'!$AD:$AD,'SP List (I-REAP)'!$D:$D,AllFundMode!$C59,'SP List (I-REAP)'!$P:$P,AllFundMode!$J$3,'SP List (I-REAP)'!$J:$J,$J$6),IF($J$3="Pipelined Subprojects",SUMIFS('SP List (I-REAP)'!$AD:$AD,'SP List (I-REAP)'!$D:$D,AllFundMode!$C59,'SP List (I-REAP)'!$P:$P,AllFundMode!$J$3,'SP List (I-REAP)'!$J:$J,$J$6))))</f>
        <v>0</v>
      </c>
      <c r="N59" s="149" t="str">
        <f>IF($J$3="Entire Portfolio",COUNTIFS('SP List (I-REAP)'!$D:$D,AllFundMode!$C59,'SP List (I-REAP)'!$J:$J,$N$6),IF($J$3="Approved Subprojects",COUNTIFS('SP List (I-REAP)'!$D:$D,AllFundMode!$C59,'SP List (I-REAP)'!$P:$P,AllFundMode!$J$3,'SP List (I-REAP)'!$J:$J,$N$6),IF($J$3="Pipelined Subprojects",COUNTIFS('SP List (I-REAP)'!$D:$D,AllFundMode!$C59,'SP List (I-REAP)'!$P:$P,AllFundMode!$J$3,'SP List (I-REAP)'!$J:$J,$N$6))))</f>
        <v>0</v>
      </c>
      <c r="O59" s="148" t="str">
        <f>IF($J$3="Entire Portfolio",SUMIFS('SP List (I-REAP)'!$O:$O,'SP List (I-REAP)'!$D:$D,AllFundMode!$C59,'SP List (I-REAP)'!$J:$J,AllFundMode!$N$6),IF($J$3="Approved Subprojects",SUMIFS('SP List (I-REAP)'!$O:$O,'SP List (I-REAP)'!$D:$D,AllFundMode!$C59,'SP List (I-REAP)'!$P:$P,AllFundMode!$J$3,'SP List (I-REAP)'!$J:$J,AllFundMode!$N$6),IF($J$3="Pipelined Subprojects",SUMIFS('SP List (I-REAP)'!$O:$O,'SP List (I-REAP)'!$D:$D,AllFundMode!$C59,'SP List (I-REAP)'!$P:$P,AllFundMode!$J$3,'SP List (I-REAP)'!$J:$J,AllFundMode!$N$6))))/1000000</f>
        <v>0</v>
      </c>
      <c r="P59" s="149" t="str">
        <f>IF($J$3="Entire Portfolio",SUMIFS('SP List (I-REAP)'!$AA:$AA,'SP List (I-REAP)'!$D:$D,AllFundMode!$C59,'SP List (I-REAP)'!$J:$J,$N$6),IF($J$3="Approved Subprojects",SUMIFS('SP List (I-REAP)'!$AA:$AA,'SP List (I-REAP)'!$D:$D,AllFundMode!$C59,'SP List (I-REAP)'!$P:$P,AllFundMode!$J$3,'SP List (I-REAP)'!$J:$J,$N$6),IF($J$3="Pipelined Subprojects",SUMIFS('SP List (I-REAP)'!$AA:$AA,'SP List (I-REAP)'!$D:$D,AllFundMode!$C59,'SP List (I-REAP)'!$P:$P,AllFundMode!$J$3,'SP List (I-REAP)'!$J:$J,$N$6))))</f>
        <v>0</v>
      </c>
      <c r="Q59" s="149" t="str">
        <f>IF($J$3="Entire Portfolio",SUMIFS('SP List (I-REAP)'!$AD:$AD,'SP List (I-REAP)'!$D:$D,AllFundMode!$C59,'SP List (I-REAP)'!$J:$J,$N$6),IF($J$3="Approved Subprojects",SUMIFS('SP List (I-REAP)'!$AD:$AD,'SP List (I-REAP)'!$D:$D,AllFundMode!$C59,'SP List (I-REAP)'!$P:$P,AllFundMode!$J$3,'SP List (I-REAP)'!$J:$J,$N$6),IF($J$3="Pipelined Subprojects",SUMIFS('SP List (I-REAP)'!$AD:$AD,'SP List (I-REAP)'!$D:$D,AllFundMode!$C59,'SP List (I-REAP)'!$P:$P,AllFundMode!$J$3,'SP List (I-REAP)'!$J:$J,$N$6))))</f>
        <v>0</v>
      </c>
      <c r="R59" s="149" t="str">
        <f>IF($J$3="Entire Portfolio",COUNTIFS('SP List (I-REAP)'!$D:$D,AllFundMode!$C59,'SP List (I-REAP)'!$J:$J,$R$6),IF($J$3="Approved Subprojects",COUNTIFS('SP List (I-REAP)'!$D:$D,AllFundMode!$C59,'SP List (I-REAP)'!$P:$P,AllFundMode!$J$3,'SP List (I-REAP)'!$J:$J,$R$6),IF($J$3="Pipelined Subprojects",COUNTIFS('SP List (I-REAP)'!$D:$D,AllFundMode!$C59,'SP List (I-REAP)'!$P:$P,AllFundMode!$J$3,'SP List (I-REAP)'!$J:$J,$R$6))))</f>
        <v>0</v>
      </c>
      <c r="S59" s="148" t="str">
        <f>IF($J$3="Entire Portfolio",SUMIFS('SP List (I-REAP)'!$O:$O,'SP List (I-REAP)'!$D:$D,AllFundMode!$C59,'SP List (I-REAP)'!$J:$J,AllFundMode!$R$6),IF($J$3="Approved Subprojects",SUMIFS('SP List (I-REAP)'!$O:$O,'SP List (I-REAP)'!$D:$D,AllFundMode!$C59,'SP List (I-REAP)'!$P:$P,AllFundMode!$J$3,'SP List (I-REAP)'!$J:$J,AllFundMode!$R$6),IF($J$3="Pipelined Subprojects",SUMIFS('SP List (I-REAP)'!$O:$O,'SP List (I-REAP)'!$D:$D,AllFundMode!$C59,'SP List (I-REAP)'!$P:$P,AllFundMode!$J$3,'SP List (I-REAP)'!$J:$J,AllFundMode!$R$6))))/1000000</f>
        <v>0</v>
      </c>
      <c r="T59" s="149" t="str">
        <f>IF($J$3="Entire Portfolio",SUMIFS('SP List (I-REAP)'!$AA:$AA,'SP List (I-REAP)'!$D:$D,AllFundMode!$C59,'SP List (I-REAP)'!$J:$J,$R$6),IF($J$3="Approved Subprojects",SUMIFS('SP List (I-REAP)'!$AA:$AA,'SP List (I-REAP)'!$D:$D,AllFundMode!$C59,'SP List (I-REAP)'!$P:$P,AllFundMode!$J$3,'SP List (I-REAP)'!$J:$J,$R$6),IF($J$3="Pipelined Subprojects",SUMIFS('SP List (I-REAP)'!$AA:$AA,'SP List (I-REAP)'!$D:$D,AllFundMode!$C59,'SP List (I-REAP)'!$P:$P,AllFundMode!$J$3,'SP List (I-REAP)'!$J:$J,$R$6))))</f>
        <v>0</v>
      </c>
      <c r="U59" s="149" t="str">
        <f>IF($J$3="Entire Portfolio",SUMIFS('SP List (I-REAP)'!$AD:$AD,'SP List (I-REAP)'!$D:$D,AllFundMode!$C59,'SP List (I-REAP)'!$J:$J,$R$6),IF($J$3="Approved Subprojects",SUMIFS('SP List (I-REAP)'!$AD:$AD,'SP List (I-REAP)'!$D:$D,AllFundMode!$C59,'SP List (I-REAP)'!$P:$P,AllFundMode!$J$3,'SP List (I-REAP)'!$J:$J,$R$6),IF($J$3="Pipelined Subprojects",SUMIFS('SP List (I-REAP)'!$AD:$AD,'SP List (I-REAP)'!$D:$D,AllFundMode!$C59,'SP List (I-REAP)'!$P:$P,AllFundMode!$J$3,'SP List (I-REAP)'!$J:$J,$R$6))))</f>
        <v>0</v>
      </c>
    </row>
    <row r="60" spans="1:22">
      <c r="B60" s="302" t="s">
        <v>2033</v>
      </c>
      <c r="C60" s="303"/>
      <c r="D60" s="215" t="str">
        <f>SUM(D54:D59)</f>
        <v>0</v>
      </c>
      <c r="E60" s="211" t="str">
        <f>SUM(E54:E59)</f>
        <v>0</v>
      </c>
      <c r="F60" s="215" t="str">
        <f>SUM(F54:F59)</f>
        <v>0</v>
      </c>
      <c r="G60" s="215" t="str">
        <f>SUM(G54:G59)</f>
        <v>0</v>
      </c>
      <c r="H60" s="211" t="str">
        <f>IFERROR((+E60/F60)*1000," ")</f>
        <v>0</v>
      </c>
      <c r="I60" s="211" t="str">
        <f>IFERROR(E60*1000/G60," ")</f>
        <v>0</v>
      </c>
      <c r="J60" s="215" t="str">
        <f>SUM(J54:J59)</f>
        <v>0</v>
      </c>
      <c r="K60" s="211" t="str">
        <f>SUM(K54:K59)</f>
        <v>0</v>
      </c>
      <c r="L60" s="215" t="str">
        <f>SUM(L54:L59)</f>
        <v>0</v>
      </c>
      <c r="M60" s="215" t="str">
        <f>SUM(M54:M59)</f>
        <v>0</v>
      </c>
      <c r="N60" s="215" t="str">
        <f>SUM(N54:N59)</f>
        <v>0</v>
      </c>
      <c r="O60" s="211" t="str">
        <f>SUM(O54:O59)</f>
        <v>0</v>
      </c>
      <c r="P60" s="215" t="str">
        <f>SUM(P54:P59)</f>
        <v>0</v>
      </c>
      <c r="Q60" s="215" t="str">
        <f>SUM(Q54:Q59)</f>
        <v>0</v>
      </c>
      <c r="R60" s="215" t="str">
        <f>SUM(R54:R59)</f>
        <v>0</v>
      </c>
      <c r="S60" s="211" t="str">
        <f>SUM(S54:S59)</f>
        <v>0</v>
      </c>
      <c r="T60" s="215" t="str">
        <f>SUM(T54:T59)</f>
        <v>0</v>
      </c>
      <c r="U60" s="215" t="str">
        <f>SUM(U54:U59)</f>
        <v>0</v>
      </c>
    </row>
    <row r="61" spans="1:22">
      <c r="B61" s="196" t="s">
        <v>28</v>
      </c>
      <c r="C61" s="196" t="s">
        <v>35</v>
      </c>
      <c r="D61" s="149" t="str">
        <f>IF($J$3="Entire Portfolio",COUNTIF('SP List (I-REAP)'!$D:$D,AllFundMode!$C61),IF($J$3="Approved Subprojects",COUNTIFS('SP List (I-REAP)'!$D:$D,AllFundMode!$C61,'SP List (I-REAP)'!$P:$P,AllFundMode!$J$3),IF($J$3="Pipelined Subprojects",COUNTIFS('SP List (I-REAP)'!$D:$D,AllFundMode!$C61,'SP List (I-REAP)'!$P:$P,AllFundMode!$J$3))))</f>
        <v>0</v>
      </c>
      <c r="E61" s="148" t="str">
        <f>IF($J$3="Entire Portfolio",SUMIF('SP List (I-REAP)'!$D:$D,AllFundMode!$C61,'SP List (I-REAP)'!$O:$O),IF($J$3="Approved Subprojects",SUMIFS('SP List (I-REAP)'!$O:$O,'SP List (I-REAP)'!$D:$D,AllFundMode!$C61,'SP List (I-REAP)'!$P:$P,AllFundMode!$J$3),IF($J$3="Pipelined Subprojects",SUMIFS('SP List (I-REAP)'!$O:$O,'SP List (I-REAP)'!$D:$D,AllFundMode!$C61,'SP List (I-REAP)'!$P:$P,AllFundMode!$J$3))))/1000000</f>
        <v>0</v>
      </c>
      <c r="F61" s="149" t="str">
        <f>IF($J$3="Entire Portfolio",SUMIF('SP List (I-REAP)'!$D:$D,AllFundMode!$C61,'SP List (I-REAP)'!$AA:$AA),IF($J$3="Approved Subprojects",SUMIFS('SP List (I-REAP)'!$AA:$AA,'SP List (I-REAP)'!$D:$D,AllFundMode!$C61,'SP List (I-REAP)'!$P:$P,AllFundMode!$J$3),IF($J$3="Pipelined Subprojects",SUMIFS('SP List (I-REAP)'!$AA:$AA,'SP List (I-REAP)'!$D:$D,AllFundMode!$C61,'SP List (I-REAP)'!$P:$P,AllFundMode!$J$3))))</f>
        <v>0</v>
      </c>
      <c r="G61" s="149" t="str">
        <f>IF($J$3="Entire Portfolio",SUMIF('SP List (I-REAP)'!$D:$D,AllFundMode!$C61,'SP List (I-REAP)'!$AD:$AD),IF($J$3="Approved Subprojects",SUMIFS('SP List (I-REAP)'!$AD:$AD,'SP List (I-REAP)'!$D:$D,AllFundMode!$C61,'SP List (I-REAP)'!$P:$P,AllFundMode!$J$3),IF($J$3="Pipelined Subprojects",SUMIFS('SP List (I-REAP)'!$AD:$AD,'SP List (I-REAP)'!$D:$D,AllFundMode!$C61,'SP List (I-REAP)'!$P:$P,AllFundMode!$J$3))))</f>
        <v>0</v>
      </c>
      <c r="H61" s="159" t="str">
        <f>IFERROR((+E61/F61)*1000," ")</f>
        <v>0</v>
      </c>
      <c r="I61" s="159" t="str">
        <f>IFERROR(E61*1000/G61," ")</f>
        <v>0</v>
      </c>
      <c r="J61" s="149" t="str">
        <f>IF($J$3="Entire Portfolio",COUNTIFS('SP List (I-REAP)'!$D:$D,AllFundMode!$C61,'SP List (I-REAP)'!$J:$J,$J$6),IF($J$3="Approved Subprojects",COUNTIFS('SP List (I-REAP)'!$D:$D,AllFundMode!$C61,'SP List (I-REAP)'!$P:$P,AllFundMode!$J$3,'SP List (I-REAP)'!$J:$J,$J$6),IF($J$3="Pipelined Subprojects",COUNTIFS('SP List (I-REAP)'!$D:$D,AllFundMode!$C61,'SP List (I-REAP)'!$P:$P,AllFundMode!$J$3,'SP List (I-REAP)'!$J:$J,$J$6))))</f>
        <v>0</v>
      </c>
      <c r="K61" s="148" t="str">
        <f>IF($J$3="Entire Portfolio",SUMIFS('SP List (I-REAP)'!$O:$O,'SP List (I-REAP)'!$D:$D,AllFundMode!$C61,'SP List (I-REAP)'!$J:$J,AllFundMode!$J$6),IF($J$3="Approved Subprojects",SUMIFS('SP List (I-REAP)'!$O:$O,'SP List (I-REAP)'!$D:$D,AllFundMode!$C61,'SP List (I-REAP)'!$P:$P,AllFundMode!$J$3,'SP List (I-REAP)'!$J:$J,AllFundMode!$J$6),IF($J$3="Pipelined Subprojects",SUMIFS('SP List (I-REAP)'!$O:$O,'SP List (I-REAP)'!$D:$D,AllFundMode!$C61,'SP List (I-REAP)'!$P:$P,AllFundMode!$J$3,'SP List (I-REAP)'!$J:$J,AllFundMode!$J$6))))/1000000</f>
        <v>0</v>
      </c>
      <c r="L61" s="149" t="str">
        <f>IF($J$3="Entire Portfolio",SUMIFS('SP List (I-REAP)'!$AA:$AA,'SP List (I-REAP)'!$D:$D,AllFundMode!$C61,'SP List (I-REAP)'!$J:$J,$J$6),IF($J$3="Approved Subprojects",SUMIFS('SP List (I-REAP)'!$AA:$AA,'SP List (I-REAP)'!$D:$D,AllFundMode!$C61,'SP List (I-REAP)'!$P:$P,AllFundMode!$J$3,'SP List (I-REAP)'!$J:$J,$J$6),IF($J$3="Pipelined Subprojects",SUMIFS('SP List (I-REAP)'!$AA:$AA,'SP List (I-REAP)'!$D:$D,AllFundMode!$C61,'SP List (I-REAP)'!$P:$P,AllFundMode!$J$3,'SP List (I-REAP)'!$J:$J,$J$6))))</f>
        <v>0</v>
      </c>
      <c r="M61" s="149" t="str">
        <f>IF($J$3="Entire Portfolio",SUMIFS('SP List (I-REAP)'!$AD:$AD,'SP List (I-REAP)'!$D:$D,AllFundMode!$C61,'SP List (I-REAP)'!$J:$J,$J$6),IF($J$3="Approved Subprojects",SUMIFS('SP List (I-REAP)'!$AD:$AD,'SP List (I-REAP)'!$D:$D,AllFundMode!$C61,'SP List (I-REAP)'!$P:$P,AllFundMode!$J$3,'SP List (I-REAP)'!$J:$J,$J$6),IF($J$3="Pipelined Subprojects",SUMIFS('SP List (I-REAP)'!$AD:$AD,'SP List (I-REAP)'!$D:$D,AllFundMode!$C61,'SP List (I-REAP)'!$P:$P,AllFundMode!$J$3,'SP List (I-REAP)'!$J:$J,$J$6))))</f>
        <v>0</v>
      </c>
      <c r="N61" s="149" t="str">
        <f>IF($J$3="Entire Portfolio",COUNTIFS('SP List (I-REAP)'!$D:$D,AllFundMode!$C61,'SP List (I-REAP)'!$J:$J,$N$6),IF($J$3="Approved Subprojects",COUNTIFS('SP List (I-REAP)'!$D:$D,AllFundMode!$C61,'SP List (I-REAP)'!$P:$P,AllFundMode!$J$3,'SP List (I-REAP)'!$J:$J,$N$6),IF($J$3="Pipelined Subprojects",COUNTIFS('SP List (I-REAP)'!$D:$D,AllFundMode!$C61,'SP List (I-REAP)'!$P:$P,AllFundMode!$J$3,'SP List (I-REAP)'!$J:$J,$N$6))))</f>
        <v>0</v>
      </c>
      <c r="O61" s="148" t="str">
        <f>IF($J$3="Entire Portfolio",SUMIFS('SP List (I-REAP)'!$O:$O,'SP List (I-REAP)'!$D:$D,AllFundMode!$C61,'SP List (I-REAP)'!$J:$J,AllFundMode!$N$6),IF($J$3="Approved Subprojects",SUMIFS('SP List (I-REAP)'!$O:$O,'SP List (I-REAP)'!$D:$D,AllFundMode!$C61,'SP List (I-REAP)'!$P:$P,AllFundMode!$J$3,'SP List (I-REAP)'!$J:$J,AllFundMode!$N$6),IF($J$3="Pipelined Subprojects",SUMIFS('SP List (I-REAP)'!$O:$O,'SP List (I-REAP)'!$D:$D,AllFundMode!$C61,'SP List (I-REAP)'!$P:$P,AllFundMode!$J$3,'SP List (I-REAP)'!$J:$J,AllFundMode!$N$6))))/1000000</f>
        <v>0</v>
      </c>
      <c r="P61" s="149" t="str">
        <f>IF($J$3="Entire Portfolio",SUMIFS('SP List (I-REAP)'!$AA:$AA,'SP List (I-REAP)'!$D:$D,AllFundMode!$C61,'SP List (I-REAP)'!$J:$J,$N$6),IF($J$3="Approved Subprojects",SUMIFS('SP List (I-REAP)'!$AA:$AA,'SP List (I-REAP)'!$D:$D,AllFundMode!$C61,'SP List (I-REAP)'!$P:$P,AllFundMode!$J$3,'SP List (I-REAP)'!$J:$J,$N$6),IF($J$3="Pipelined Subprojects",SUMIFS('SP List (I-REAP)'!$AA:$AA,'SP List (I-REAP)'!$D:$D,AllFundMode!$C61,'SP List (I-REAP)'!$P:$P,AllFundMode!$J$3,'SP List (I-REAP)'!$J:$J,$N$6))))</f>
        <v>0</v>
      </c>
      <c r="Q61" s="149" t="str">
        <f>IF($J$3="Entire Portfolio",SUMIFS('SP List (I-REAP)'!$AD:$AD,'SP List (I-REAP)'!$D:$D,AllFundMode!$C61,'SP List (I-REAP)'!$J:$J,$N$6),IF($J$3="Approved Subprojects",SUMIFS('SP List (I-REAP)'!$AD:$AD,'SP List (I-REAP)'!$D:$D,AllFundMode!$C61,'SP List (I-REAP)'!$P:$P,AllFundMode!$J$3,'SP List (I-REAP)'!$J:$J,$N$6),IF($J$3="Pipelined Subprojects",SUMIFS('SP List (I-REAP)'!$AD:$AD,'SP List (I-REAP)'!$D:$D,AllFundMode!$C61,'SP List (I-REAP)'!$P:$P,AllFundMode!$J$3,'SP List (I-REAP)'!$J:$J,$N$6))))</f>
        <v>0</v>
      </c>
      <c r="R61" s="149" t="str">
        <f>IF($J$3="Entire Portfolio",COUNTIFS('SP List (I-REAP)'!$D:$D,AllFundMode!$C61,'SP List (I-REAP)'!$J:$J,$R$6),IF($J$3="Approved Subprojects",COUNTIFS('SP List (I-REAP)'!$D:$D,AllFundMode!$C61,'SP List (I-REAP)'!$P:$P,AllFundMode!$J$3,'SP List (I-REAP)'!$J:$J,$R$6),IF($J$3="Pipelined Subprojects",COUNTIFS('SP List (I-REAP)'!$D:$D,AllFundMode!$C61,'SP List (I-REAP)'!$P:$P,AllFundMode!$J$3,'SP List (I-REAP)'!$J:$J,$R$6))))</f>
        <v>0</v>
      </c>
      <c r="S61" s="148" t="str">
        <f>IF($J$3="Entire Portfolio",SUMIFS('SP List (I-REAP)'!$O:$O,'SP List (I-REAP)'!$D:$D,AllFundMode!$C61,'SP List (I-REAP)'!$J:$J,AllFundMode!$R$6),IF($J$3="Approved Subprojects",SUMIFS('SP List (I-REAP)'!$O:$O,'SP List (I-REAP)'!$D:$D,AllFundMode!$C61,'SP List (I-REAP)'!$P:$P,AllFundMode!$J$3,'SP List (I-REAP)'!$J:$J,AllFundMode!$R$6),IF($J$3="Pipelined Subprojects",SUMIFS('SP List (I-REAP)'!$O:$O,'SP List (I-REAP)'!$D:$D,AllFundMode!$C61,'SP List (I-REAP)'!$P:$P,AllFundMode!$J$3,'SP List (I-REAP)'!$J:$J,AllFundMode!$R$6))))/1000000</f>
        <v>0</v>
      </c>
      <c r="T61" s="149" t="str">
        <f>IF($J$3="Entire Portfolio",SUMIFS('SP List (I-REAP)'!$AA:$AA,'SP List (I-REAP)'!$D:$D,AllFundMode!$C61,'SP List (I-REAP)'!$J:$J,$R$6),IF($J$3="Approved Subprojects",SUMIFS('SP List (I-REAP)'!$AA:$AA,'SP List (I-REAP)'!$D:$D,AllFundMode!$C61,'SP List (I-REAP)'!$P:$P,AllFundMode!$J$3,'SP List (I-REAP)'!$J:$J,$R$6),IF($J$3="Pipelined Subprojects",SUMIFS('SP List (I-REAP)'!$AA:$AA,'SP List (I-REAP)'!$D:$D,AllFundMode!$C61,'SP List (I-REAP)'!$P:$P,AllFundMode!$J$3,'SP List (I-REAP)'!$J:$J,$R$6))))</f>
        <v>0</v>
      </c>
      <c r="U61" s="149" t="str">
        <f>IF($J$3="Entire Portfolio",SUMIFS('SP List (I-REAP)'!$AD:$AD,'SP List (I-REAP)'!$D:$D,AllFundMode!$C61,'SP List (I-REAP)'!$J:$J,$R$6),IF($J$3="Approved Subprojects",SUMIFS('SP List (I-REAP)'!$AD:$AD,'SP List (I-REAP)'!$D:$D,AllFundMode!$C61,'SP List (I-REAP)'!$P:$P,AllFundMode!$J$3,'SP List (I-REAP)'!$J:$J,$R$6),IF($J$3="Pipelined Subprojects",SUMIFS('SP List (I-REAP)'!$AD:$AD,'SP List (I-REAP)'!$D:$D,AllFundMode!$C61,'SP List (I-REAP)'!$P:$P,AllFundMode!$J$3,'SP List (I-REAP)'!$J:$J,$R$6))))</f>
        <v>0</v>
      </c>
    </row>
    <row r="62" spans="1:22">
      <c r="B62" s="196" t="s">
        <v>28</v>
      </c>
      <c r="C62" s="196" t="s">
        <v>48</v>
      </c>
      <c r="D62" s="149" t="str">
        <f>IF($J$3="Entire Portfolio",COUNTIF('SP List (I-REAP)'!$D:$D,AllFundMode!$C62),IF($J$3="Approved Subprojects",COUNTIFS('SP List (I-REAP)'!$D:$D,AllFundMode!$C62,'SP List (I-REAP)'!$P:$P,AllFundMode!$J$3),IF($J$3="Pipelined Subprojects",COUNTIFS('SP List (I-REAP)'!$D:$D,AllFundMode!$C62,'SP List (I-REAP)'!$P:$P,AllFundMode!$J$3))))</f>
        <v>0</v>
      </c>
      <c r="E62" s="148" t="str">
        <f>IF($J$3="Entire Portfolio",SUMIF('SP List (I-REAP)'!$D:$D,AllFundMode!$C62,'SP List (I-REAP)'!$O:$O),IF($J$3="Approved Subprojects",SUMIFS('SP List (I-REAP)'!$O:$O,'SP List (I-REAP)'!$D:$D,AllFundMode!$C62,'SP List (I-REAP)'!$P:$P,AllFundMode!$J$3),IF($J$3="Pipelined Subprojects",SUMIFS('SP List (I-REAP)'!$O:$O,'SP List (I-REAP)'!$D:$D,AllFundMode!$C62,'SP List (I-REAP)'!$P:$P,AllFundMode!$J$3))))/1000000</f>
        <v>0</v>
      </c>
      <c r="F62" s="149" t="str">
        <f>IF($J$3="Entire Portfolio",SUMIF('SP List (I-REAP)'!$D:$D,AllFundMode!$C62,'SP List (I-REAP)'!$AA:$AA),IF($J$3="Approved Subprojects",SUMIFS('SP List (I-REAP)'!$AA:$AA,'SP List (I-REAP)'!$D:$D,AllFundMode!$C62,'SP List (I-REAP)'!$P:$P,AllFundMode!$J$3),IF($J$3="Pipelined Subprojects",SUMIFS('SP List (I-REAP)'!$AA:$AA,'SP List (I-REAP)'!$D:$D,AllFundMode!$C62,'SP List (I-REAP)'!$P:$P,AllFundMode!$J$3))))</f>
        <v>0</v>
      </c>
      <c r="G62" s="149" t="str">
        <f>IF($J$3="Entire Portfolio",SUMIF('SP List (I-REAP)'!$D:$D,AllFundMode!$C62,'SP List (I-REAP)'!$AD:$AD),IF($J$3="Approved Subprojects",SUMIFS('SP List (I-REAP)'!$AD:$AD,'SP List (I-REAP)'!$D:$D,AllFundMode!$C62,'SP List (I-REAP)'!$P:$P,AllFundMode!$J$3),IF($J$3="Pipelined Subprojects",SUMIFS('SP List (I-REAP)'!$AD:$AD,'SP List (I-REAP)'!$D:$D,AllFundMode!$C62,'SP List (I-REAP)'!$P:$P,AllFundMode!$J$3))))</f>
        <v>0</v>
      </c>
      <c r="H62" s="159" t="str">
        <f>IFERROR((+E62/F62)*1000," ")</f>
        <v>0</v>
      </c>
      <c r="I62" s="159" t="str">
        <f>IFERROR(E62*1000/G62," ")</f>
        <v>0</v>
      </c>
      <c r="J62" s="149" t="str">
        <f>IF($J$3="Entire Portfolio",COUNTIFS('SP List (I-REAP)'!$D:$D,AllFundMode!$C62,'SP List (I-REAP)'!$J:$J,$J$6),IF($J$3="Approved Subprojects",COUNTIFS('SP List (I-REAP)'!$D:$D,AllFundMode!$C62,'SP List (I-REAP)'!$P:$P,AllFundMode!$J$3,'SP List (I-REAP)'!$J:$J,$J$6),IF($J$3="Pipelined Subprojects",COUNTIFS('SP List (I-REAP)'!$D:$D,AllFundMode!$C62,'SP List (I-REAP)'!$P:$P,AllFundMode!$J$3,'SP List (I-REAP)'!$J:$J,$J$6))))</f>
        <v>0</v>
      </c>
      <c r="K62" s="148" t="str">
        <f>IF($J$3="Entire Portfolio",SUMIFS('SP List (I-REAP)'!$O:$O,'SP List (I-REAP)'!$D:$D,AllFundMode!$C62,'SP List (I-REAP)'!$J:$J,AllFundMode!$J$6),IF($J$3="Approved Subprojects",SUMIFS('SP List (I-REAP)'!$O:$O,'SP List (I-REAP)'!$D:$D,AllFundMode!$C62,'SP List (I-REAP)'!$P:$P,AllFundMode!$J$3,'SP List (I-REAP)'!$J:$J,AllFundMode!$J$6),IF($J$3="Pipelined Subprojects",SUMIFS('SP List (I-REAP)'!$O:$O,'SP List (I-REAP)'!$D:$D,AllFundMode!$C62,'SP List (I-REAP)'!$P:$P,AllFundMode!$J$3,'SP List (I-REAP)'!$J:$J,AllFundMode!$J$6))))/1000000</f>
        <v>0</v>
      </c>
      <c r="L62" s="149" t="str">
        <f>IF($J$3="Entire Portfolio",SUMIFS('SP List (I-REAP)'!$AA:$AA,'SP List (I-REAP)'!$D:$D,AllFundMode!$C62,'SP List (I-REAP)'!$J:$J,$J$6),IF($J$3="Approved Subprojects",SUMIFS('SP List (I-REAP)'!$AA:$AA,'SP List (I-REAP)'!$D:$D,AllFundMode!$C62,'SP List (I-REAP)'!$P:$P,AllFundMode!$J$3,'SP List (I-REAP)'!$J:$J,$J$6),IF($J$3="Pipelined Subprojects",SUMIFS('SP List (I-REAP)'!$AA:$AA,'SP List (I-REAP)'!$D:$D,AllFundMode!$C62,'SP List (I-REAP)'!$P:$P,AllFundMode!$J$3,'SP List (I-REAP)'!$J:$J,$J$6))))</f>
        <v>0</v>
      </c>
      <c r="M62" s="149" t="str">
        <f>IF($J$3="Entire Portfolio",SUMIFS('SP List (I-REAP)'!$AD:$AD,'SP List (I-REAP)'!$D:$D,AllFundMode!$C62,'SP List (I-REAP)'!$J:$J,$J$6),IF($J$3="Approved Subprojects",SUMIFS('SP List (I-REAP)'!$AD:$AD,'SP List (I-REAP)'!$D:$D,AllFundMode!$C62,'SP List (I-REAP)'!$P:$P,AllFundMode!$J$3,'SP List (I-REAP)'!$J:$J,$J$6),IF($J$3="Pipelined Subprojects",SUMIFS('SP List (I-REAP)'!$AD:$AD,'SP List (I-REAP)'!$D:$D,AllFundMode!$C62,'SP List (I-REAP)'!$P:$P,AllFundMode!$J$3,'SP List (I-REAP)'!$J:$J,$J$6))))</f>
        <v>0</v>
      </c>
      <c r="N62" s="149" t="str">
        <f>IF($J$3="Entire Portfolio",COUNTIFS('SP List (I-REAP)'!$D:$D,AllFundMode!$C62,'SP List (I-REAP)'!$J:$J,$N$6),IF($J$3="Approved Subprojects",COUNTIFS('SP List (I-REAP)'!$D:$D,AllFundMode!$C62,'SP List (I-REAP)'!$P:$P,AllFundMode!$J$3,'SP List (I-REAP)'!$J:$J,$N$6),IF($J$3="Pipelined Subprojects",COUNTIFS('SP List (I-REAP)'!$D:$D,AllFundMode!$C62,'SP List (I-REAP)'!$P:$P,AllFundMode!$J$3,'SP List (I-REAP)'!$J:$J,$N$6))))</f>
        <v>0</v>
      </c>
      <c r="O62" s="148" t="str">
        <f>IF($J$3="Entire Portfolio",SUMIFS('SP List (I-REAP)'!$O:$O,'SP List (I-REAP)'!$D:$D,AllFundMode!$C62,'SP List (I-REAP)'!$J:$J,AllFundMode!$N$6),IF($J$3="Approved Subprojects",SUMIFS('SP List (I-REAP)'!$O:$O,'SP List (I-REAP)'!$D:$D,AllFundMode!$C62,'SP List (I-REAP)'!$P:$P,AllFundMode!$J$3,'SP List (I-REAP)'!$J:$J,AllFundMode!$N$6),IF($J$3="Pipelined Subprojects",SUMIFS('SP List (I-REAP)'!$O:$O,'SP List (I-REAP)'!$D:$D,AllFundMode!$C62,'SP List (I-REAP)'!$P:$P,AllFundMode!$J$3,'SP List (I-REAP)'!$J:$J,AllFundMode!$N$6))))/1000000</f>
        <v>0</v>
      </c>
      <c r="P62" s="149" t="str">
        <f>IF($J$3="Entire Portfolio",SUMIFS('SP List (I-REAP)'!$AA:$AA,'SP List (I-REAP)'!$D:$D,AllFundMode!$C62,'SP List (I-REAP)'!$J:$J,$N$6),IF($J$3="Approved Subprojects",SUMIFS('SP List (I-REAP)'!$AA:$AA,'SP List (I-REAP)'!$D:$D,AllFundMode!$C62,'SP List (I-REAP)'!$P:$P,AllFundMode!$J$3,'SP List (I-REAP)'!$J:$J,$N$6),IF($J$3="Pipelined Subprojects",SUMIFS('SP List (I-REAP)'!$AA:$AA,'SP List (I-REAP)'!$D:$D,AllFundMode!$C62,'SP List (I-REAP)'!$P:$P,AllFundMode!$J$3,'SP List (I-REAP)'!$J:$J,$N$6))))</f>
        <v>0</v>
      </c>
      <c r="Q62" s="149" t="str">
        <f>IF($J$3="Entire Portfolio",SUMIFS('SP List (I-REAP)'!$AD:$AD,'SP List (I-REAP)'!$D:$D,AllFundMode!$C62,'SP List (I-REAP)'!$J:$J,$N$6),IF($J$3="Approved Subprojects",SUMIFS('SP List (I-REAP)'!$AD:$AD,'SP List (I-REAP)'!$D:$D,AllFundMode!$C62,'SP List (I-REAP)'!$P:$P,AllFundMode!$J$3,'SP List (I-REAP)'!$J:$J,$N$6),IF($J$3="Pipelined Subprojects",SUMIFS('SP List (I-REAP)'!$AD:$AD,'SP List (I-REAP)'!$D:$D,AllFundMode!$C62,'SP List (I-REAP)'!$P:$P,AllFundMode!$J$3,'SP List (I-REAP)'!$J:$J,$N$6))))</f>
        <v>0</v>
      </c>
      <c r="R62" s="149" t="str">
        <f>IF($J$3="Entire Portfolio",COUNTIFS('SP List (I-REAP)'!$D:$D,AllFundMode!$C62,'SP List (I-REAP)'!$J:$J,$R$6),IF($J$3="Approved Subprojects",COUNTIFS('SP List (I-REAP)'!$D:$D,AllFundMode!$C62,'SP List (I-REAP)'!$P:$P,AllFundMode!$J$3,'SP List (I-REAP)'!$J:$J,$R$6),IF($J$3="Pipelined Subprojects",COUNTIFS('SP List (I-REAP)'!$D:$D,AllFundMode!$C62,'SP List (I-REAP)'!$P:$P,AllFundMode!$J$3,'SP List (I-REAP)'!$J:$J,$R$6))))</f>
        <v>0</v>
      </c>
      <c r="S62" s="148" t="str">
        <f>IF($J$3="Entire Portfolio",SUMIFS('SP List (I-REAP)'!$O:$O,'SP List (I-REAP)'!$D:$D,AllFundMode!$C62,'SP List (I-REAP)'!$J:$J,AllFundMode!$R$6),IF($J$3="Approved Subprojects",SUMIFS('SP List (I-REAP)'!$O:$O,'SP List (I-REAP)'!$D:$D,AllFundMode!$C62,'SP List (I-REAP)'!$P:$P,AllFundMode!$J$3,'SP List (I-REAP)'!$J:$J,AllFundMode!$R$6),IF($J$3="Pipelined Subprojects",SUMIFS('SP List (I-REAP)'!$O:$O,'SP List (I-REAP)'!$D:$D,AllFundMode!$C62,'SP List (I-REAP)'!$P:$P,AllFundMode!$J$3,'SP List (I-REAP)'!$J:$J,AllFundMode!$R$6))))/1000000</f>
        <v>0</v>
      </c>
      <c r="T62" s="149" t="str">
        <f>IF($J$3="Entire Portfolio",SUMIFS('SP List (I-REAP)'!$AA:$AA,'SP List (I-REAP)'!$D:$D,AllFundMode!$C62,'SP List (I-REAP)'!$J:$J,$R$6),IF($J$3="Approved Subprojects",SUMIFS('SP List (I-REAP)'!$AA:$AA,'SP List (I-REAP)'!$D:$D,AllFundMode!$C62,'SP List (I-REAP)'!$P:$P,AllFundMode!$J$3,'SP List (I-REAP)'!$J:$J,$R$6),IF($J$3="Pipelined Subprojects",SUMIFS('SP List (I-REAP)'!$AA:$AA,'SP List (I-REAP)'!$D:$D,AllFundMode!$C62,'SP List (I-REAP)'!$P:$P,AllFundMode!$J$3,'SP List (I-REAP)'!$J:$J,$R$6))))</f>
        <v>0</v>
      </c>
      <c r="U62" s="149" t="str">
        <f>IF($J$3="Entire Portfolio",SUMIFS('SP List (I-REAP)'!$AD:$AD,'SP List (I-REAP)'!$D:$D,AllFundMode!$C62,'SP List (I-REAP)'!$J:$J,$R$6),IF($J$3="Approved Subprojects",SUMIFS('SP List (I-REAP)'!$AD:$AD,'SP List (I-REAP)'!$D:$D,AllFundMode!$C62,'SP List (I-REAP)'!$P:$P,AllFundMode!$J$3,'SP List (I-REAP)'!$J:$J,$R$6),IF($J$3="Pipelined Subprojects",SUMIFS('SP List (I-REAP)'!$AD:$AD,'SP List (I-REAP)'!$D:$D,AllFundMode!$C62,'SP List (I-REAP)'!$P:$P,AllFundMode!$J$3,'SP List (I-REAP)'!$J:$J,$R$6))))</f>
        <v>0</v>
      </c>
    </row>
    <row r="63" spans="1:22">
      <c r="B63" s="196" t="s">
        <v>28</v>
      </c>
      <c r="C63" s="196" t="s">
        <v>73</v>
      </c>
      <c r="D63" s="149" t="str">
        <f>IF($J$3="Entire Portfolio",COUNTIF('SP List (I-REAP)'!$D:$D,AllFundMode!$C63),IF($J$3="Approved Subprojects",COUNTIFS('SP List (I-REAP)'!$D:$D,AllFundMode!$C63,'SP List (I-REAP)'!$P:$P,AllFundMode!$J$3),IF($J$3="Pipelined Subprojects",COUNTIFS('SP List (I-REAP)'!$D:$D,AllFundMode!$C63,'SP List (I-REAP)'!$P:$P,AllFundMode!$J$3))))</f>
        <v>0</v>
      </c>
      <c r="E63" s="148" t="str">
        <f>IF($J$3="Entire Portfolio",SUMIF('SP List (I-REAP)'!$D:$D,AllFundMode!$C63,'SP List (I-REAP)'!$O:$O),IF($J$3="Approved Subprojects",SUMIFS('SP List (I-REAP)'!$O:$O,'SP List (I-REAP)'!$D:$D,AllFundMode!$C63,'SP List (I-REAP)'!$P:$P,AllFundMode!$J$3),IF($J$3="Pipelined Subprojects",SUMIFS('SP List (I-REAP)'!$O:$O,'SP List (I-REAP)'!$D:$D,AllFundMode!$C63,'SP List (I-REAP)'!$P:$P,AllFundMode!$J$3))))/1000000</f>
        <v>0</v>
      </c>
      <c r="F63" s="149" t="str">
        <f>IF($J$3="Entire Portfolio",SUMIF('SP List (I-REAP)'!$D:$D,AllFundMode!$C63,'SP List (I-REAP)'!$AA:$AA),IF($J$3="Approved Subprojects",SUMIFS('SP List (I-REAP)'!$AA:$AA,'SP List (I-REAP)'!$D:$D,AllFundMode!$C63,'SP List (I-REAP)'!$P:$P,AllFundMode!$J$3),IF($J$3="Pipelined Subprojects",SUMIFS('SP List (I-REAP)'!$AA:$AA,'SP List (I-REAP)'!$D:$D,AllFundMode!$C63,'SP List (I-REAP)'!$P:$P,AllFundMode!$J$3))))</f>
        <v>0</v>
      </c>
      <c r="G63" s="149" t="str">
        <f>IF($J$3="Entire Portfolio",SUMIF('SP List (I-REAP)'!$D:$D,AllFundMode!$C63,'SP List (I-REAP)'!$AD:$AD),IF($J$3="Approved Subprojects",SUMIFS('SP List (I-REAP)'!$AD:$AD,'SP List (I-REAP)'!$D:$D,AllFundMode!$C63,'SP List (I-REAP)'!$P:$P,AllFundMode!$J$3),IF($J$3="Pipelined Subprojects",SUMIFS('SP List (I-REAP)'!$AD:$AD,'SP List (I-REAP)'!$D:$D,AllFundMode!$C63,'SP List (I-REAP)'!$P:$P,AllFundMode!$J$3))))</f>
        <v>0</v>
      </c>
      <c r="H63" s="159" t="str">
        <f>IFERROR((+E63/F63)*1000," ")</f>
        <v>0</v>
      </c>
      <c r="I63" s="159" t="str">
        <f>IFERROR(E63*1000/G63," ")</f>
        <v>0</v>
      </c>
      <c r="J63" s="149" t="str">
        <f>IF($J$3="Entire Portfolio",COUNTIFS('SP List (I-REAP)'!$D:$D,AllFundMode!$C63,'SP List (I-REAP)'!$J:$J,$J$6),IF($J$3="Approved Subprojects",COUNTIFS('SP List (I-REAP)'!$D:$D,AllFundMode!$C63,'SP List (I-REAP)'!$P:$P,AllFundMode!$J$3,'SP List (I-REAP)'!$J:$J,$J$6),IF($J$3="Pipelined Subprojects",COUNTIFS('SP List (I-REAP)'!$D:$D,AllFundMode!$C63,'SP List (I-REAP)'!$P:$P,AllFundMode!$J$3,'SP List (I-REAP)'!$J:$J,$J$6))))</f>
        <v>0</v>
      </c>
      <c r="K63" s="148" t="str">
        <f>IF($J$3="Entire Portfolio",SUMIFS('SP List (I-REAP)'!$O:$O,'SP List (I-REAP)'!$D:$D,AllFundMode!$C63,'SP List (I-REAP)'!$J:$J,AllFundMode!$J$6),IF($J$3="Approved Subprojects",SUMIFS('SP List (I-REAP)'!$O:$O,'SP List (I-REAP)'!$D:$D,AllFundMode!$C63,'SP List (I-REAP)'!$P:$P,AllFundMode!$J$3,'SP List (I-REAP)'!$J:$J,AllFundMode!$J$6),IF($J$3="Pipelined Subprojects",SUMIFS('SP List (I-REAP)'!$O:$O,'SP List (I-REAP)'!$D:$D,AllFundMode!$C63,'SP List (I-REAP)'!$P:$P,AllFundMode!$J$3,'SP List (I-REAP)'!$J:$J,AllFundMode!$J$6))))/1000000</f>
        <v>0</v>
      </c>
      <c r="L63" s="149" t="str">
        <f>IF($J$3="Entire Portfolio",SUMIFS('SP List (I-REAP)'!$AA:$AA,'SP List (I-REAP)'!$D:$D,AllFundMode!$C63,'SP List (I-REAP)'!$J:$J,$J$6),IF($J$3="Approved Subprojects",SUMIFS('SP List (I-REAP)'!$AA:$AA,'SP List (I-REAP)'!$D:$D,AllFundMode!$C63,'SP List (I-REAP)'!$P:$P,AllFundMode!$J$3,'SP List (I-REAP)'!$J:$J,$J$6),IF($J$3="Pipelined Subprojects",SUMIFS('SP List (I-REAP)'!$AA:$AA,'SP List (I-REAP)'!$D:$D,AllFundMode!$C63,'SP List (I-REAP)'!$P:$P,AllFundMode!$J$3,'SP List (I-REAP)'!$J:$J,$J$6))))</f>
        <v>0</v>
      </c>
      <c r="M63" s="149" t="str">
        <f>IF($J$3="Entire Portfolio",SUMIFS('SP List (I-REAP)'!$AD:$AD,'SP List (I-REAP)'!$D:$D,AllFundMode!$C63,'SP List (I-REAP)'!$J:$J,$J$6),IF($J$3="Approved Subprojects",SUMIFS('SP List (I-REAP)'!$AD:$AD,'SP List (I-REAP)'!$D:$D,AllFundMode!$C63,'SP List (I-REAP)'!$P:$P,AllFundMode!$J$3,'SP List (I-REAP)'!$J:$J,$J$6),IF($J$3="Pipelined Subprojects",SUMIFS('SP List (I-REAP)'!$AD:$AD,'SP List (I-REAP)'!$D:$D,AllFundMode!$C63,'SP List (I-REAP)'!$P:$P,AllFundMode!$J$3,'SP List (I-REAP)'!$J:$J,$J$6))))</f>
        <v>0</v>
      </c>
      <c r="N63" s="149" t="str">
        <f>IF($J$3="Entire Portfolio",COUNTIFS('SP List (I-REAP)'!$D:$D,AllFundMode!$C63,'SP List (I-REAP)'!$J:$J,$N$6),IF($J$3="Approved Subprojects",COUNTIFS('SP List (I-REAP)'!$D:$D,AllFundMode!$C63,'SP List (I-REAP)'!$P:$P,AllFundMode!$J$3,'SP List (I-REAP)'!$J:$J,$N$6),IF($J$3="Pipelined Subprojects",COUNTIFS('SP List (I-REAP)'!$D:$D,AllFundMode!$C63,'SP List (I-REAP)'!$P:$P,AllFundMode!$J$3,'SP List (I-REAP)'!$J:$J,$N$6))))</f>
        <v>0</v>
      </c>
      <c r="O63" s="148" t="str">
        <f>IF($J$3="Entire Portfolio",SUMIFS('SP List (I-REAP)'!$O:$O,'SP List (I-REAP)'!$D:$D,AllFundMode!$C63,'SP List (I-REAP)'!$J:$J,AllFundMode!$N$6),IF($J$3="Approved Subprojects",SUMIFS('SP List (I-REAP)'!$O:$O,'SP List (I-REAP)'!$D:$D,AllFundMode!$C63,'SP List (I-REAP)'!$P:$P,AllFundMode!$J$3,'SP List (I-REAP)'!$J:$J,AllFundMode!$N$6),IF($J$3="Pipelined Subprojects",SUMIFS('SP List (I-REAP)'!$O:$O,'SP List (I-REAP)'!$D:$D,AllFundMode!$C63,'SP List (I-REAP)'!$P:$P,AllFundMode!$J$3,'SP List (I-REAP)'!$J:$J,AllFundMode!$N$6))))/1000000</f>
        <v>0</v>
      </c>
      <c r="P63" s="149" t="str">
        <f>IF($J$3="Entire Portfolio",SUMIFS('SP List (I-REAP)'!$AA:$AA,'SP List (I-REAP)'!$D:$D,AllFundMode!$C63,'SP List (I-REAP)'!$J:$J,$N$6),IF($J$3="Approved Subprojects",SUMIFS('SP List (I-REAP)'!$AA:$AA,'SP List (I-REAP)'!$D:$D,AllFundMode!$C63,'SP List (I-REAP)'!$P:$P,AllFundMode!$J$3,'SP List (I-REAP)'!$J:$J,$N$6),IF($J$3="Pipelined Subprojects",SUMIFS('SP List (I-REAP)'!$AA:$AA,'SP List (I-REAP)'!$D:$D,AllFundMode!$C63,'SP List (I-REAP)'!$P:$P,AllFundMode!$J$3,'SP List (I-REAP)'!$J:$J,$N$6))))</f>
        <v>0</v>
      </c>
      <c r="Q63" s="149" t="str">
        <f>IF($J$3="Entire Portfolio",SUMIFS('SP List (I-REAP)'!$AD:$AD,'SP List (I-REAP)'!$D:$D,AllFundMode!$C63,'SP List (I-REAP)'!$J:$J,$N$6),IF($J$3="Approved Subprojects",SUMIFS('SP List (I-REAP)'!$AD:$AD,'SP List (I-REAP)'!$D:$D,AllFundMode!$C63,'SP List (I-REAP)'!$P:$P,AllFundMode!$J$3,'SP List (I-REAP)'!$J:$J,$N$6),IF($J$3="Pipelined Subprojects",SUMIFS('SP List (I-REAP)'!$AD:$AD,'SP List (I-REAP)'!$D:$D,AllFundMode!$C63,'SP List (I-REAP)'!$P:$P,AllFundMode!$J$3,'SP List (I-REAP)'!$J:$J,$N$6))))</f>
        <v>0</v>
      </c>
      <c r="R63" s="149" t="str">
        <f>IF($J$3="Entire Portfolio",COUNTIFS('SP List (I-REAP)'!$D:$D,AllFundMode!$C63,'SP List (I-REAP)'!$J:$J,$R$6),IF($J$3="Approved Subprojects",COUNTIFS('SP List (I-REAP)'!$D:$D,AllFundMode!$C63,'SP List (I-REAP)'!$P:$P,AllFundMode!$J$3,'SP List (I-REAP)'!$J:$J,$R$6),IF($J$3="Pipelined Subprojects",COUNTIFS('SP List (I-REAP)'!$D:$D,AllFundMode!$C63,'SP List (I-REAP)'!$P:$P,AllFundMode!$J$3,'SP List (I-REAP)'!$J:$J,$R$6))))</f>
        <v>0</v>
      </c>
      <c r="S63" s="148" t="str">
        <f>IF($J$3="Entire Portfolio",SUMIFS('SP List (I-REAP)'!$O:$O,'SP List (I-REAP)'!$D:$D,AllFundMode!$C63,'SP List (I-REAP)'!$J:$J,AllFundMode!$R$6),IF($J$3="Approved Subprojects",SUMIFS('SP List (I-REAP)'!$O:$O,'SP List (I-REAP)'!$D:$D,AllFundMode!$C63,'SP List (I-REAP)'!$P:$P,AllFundMode!$J$3,'SP List (I-REAP)'!$J:$J,AllFundMode!$R$6),IF($J$3="Pipelined Subprojects",SUMIFS('SP List (I-REAP)'!$O:$O,'SP List (I-REAP)'!$D:$D,AllFundMode!$C63,'SP List (I-REAP)'!$P:$P,AllFundMode!$J$3,'SP List (I-REAP)'!$J:$J,AllFundMode!$R$6))))/1000000</f>
        <v>0</v>
      </c>
      <c r="T63" s="149" t="str">
        <f>IF($J$3="Entire Portfolio",SUMIFS('SP List (I-REAP)'!$AA:$AA,'SP List (I-REAP)'!$D:$D,AllFundMode!$C63,'SP List (I-REAP)'!$J:$J,$R$6),IF($J$3="Approved Subprojects",SUMIFS('SP List (I-REAP)'!$AA:$AA,'SP List (I-REAP)'!$D:$D,AllFundMode!$C63,'SP List (I-REAP)'!$P:$P,AllFundMode!$J$3,'SP List (I-REAP)'!$J:$J,$R$6),IF($J$3="Pipelined Subprojects",SUMIFS('SP List (I-REAP)'!$AA:$AA,'SP List (I-REAP)'!$D:$D,AllFundMode!$C63,'SP List (I-REAP)'!$P:$P,AllFundMode!$J$3,'SP List (I-REAP)'!$J:$J,$R$6))))</f>
        <v>0</v>
      </c>
      <c r="U63" s="149" t="str">
        <f>IF($J$3="Entire Portfolio",SUMIFS('SP List (I-REAP)'!$AD:$AD,'SP List (I-REAP)'!$D:$D,AllFundMode!$C63,'SP List (I-REAP)'!$J:$J,$R$6),IF($J$3="Approved Subprojects",SUMIFS('SP List (I-REAP)'!$AD:$AD,'SP List (I-REAP)'!$D:$D,AllFundMode!$C63,'SP List (I-REAP)'!$P:$P,AllFundMode!$J$3,'SP List (I-REAP)'!$J:$J,$R$6),IF($J$3="Pipelined Subprojects",SUMIFS('SP List (I-REAP)'!$AD:$AD,'SP List (I-REAP)'!$D:$D,AllFundMode!$C63,'SP List (I-REAP)'!$P:$P,AllFundMode!$J$3,'SP List (I-REAP)'!$J:$J,$R$6))))</f>
        <v>0</v>
      </c>
    </row>
    <row r="64" spans="1:22">
      <c r="B64" s="196" t="s">
        <v>28</v>
      </c>
      <c r="C64" s="196" t="s">
        <v>88</v>
      </c>
      <c r="D64" s="149" t="str">
        <f>IF($J$3="Entire Portfolio",COUNTIF('SP List (I-REAP)'!$D:$D,AllFundMode!$C64),IF($J$3="Approved Subprojects",COUNTIFS('SP List (I-REAP)'!$D:$D,AllFundMode!$C64,'SP List (I-REAP)'!$P:$P,AllFundMode!$J$3),IF($J$3="Pipelined Subprojects",COUNTIFS('SP List (I-REAP)'!$D:$D,AllFundMode!$C64,'SP List (I-REAP)'!$P:$P,AllFundMode!$J$3))))</f>
        <v>0</v>
      </c>
      <c r="E64" s="148" t="str">
        <f>IF($J$3="Entire Portfolio",SUMIF('SP List (I-REAP)'!$D:$D,AllFundMode!$C64,'SP List (I-REAP)'!$O:$O),IF($J$3="Approved Subprojects",SUMIFS('SP List (I-REAP)'!$O:$O,'SP List (I-REAP)'!$D:$D,AllFundMode!$C64,'SP List (I-REAP)'!$P:$P,AllFundMode!$J$3),IF($J$3="Pipelined Subprojects",SUMIFS('SP List (I-REAP)'!$O:$O,'SP List (I-REAP)'!$D:$D,AllFundMode!$C64,'SP List (I-REAP)'!$P:$P,AllFundMode!$J$3))))/1000000</f>
        <v>0</v>
      </c>
      <c r="F64" s="149" t="str">
        <f>IF($J$3="Entire Portfolio",SUMIF('SP List (I-REAP)'!$D:$D,AllFundMode!$C64,'SP List (I-REAP)'!$AA:$AA),IF($J$3="Approved Subprojects",SUMIFS('SP List (I-REAP)'!$AA:$AA,'SP List (I-REAP)'!$D:$D,AllFundMode!$C64,'SP List (I-REAP)'!$P:$P,AllFundMode!$J$3),IF($J$3="Pipelined Subprojects",SUMIFS('SP List (I-REAP)'!$AA:$AA,'SP List (I-REAP)'!$D:$D,AllFundMode!$C64,'SP List (I-REAP)'!$P:$P,AllFundMode!$J$3))))</f>
        <v>0</v>
      </c>
      <c r="G64" s="149" t="str">
        <f>IF($J$3="Entire Portfolio",SUMIF('SP List (I-REAP)'!$D:$D,AllFundMode!$C64,'SP List (I-REAP)'!$AD:$AD),IF($J$3="Approved Subprojects",SUMIFS('SP List (I-REAP)'!$AD:$AD,'SP List (I-REAP)'!$D:$D,AllFundMode!$C64,'SP List (I-REAP)'!$P:$P,AllFundMode!$J$3),IF($J$3="Pipelined Subprojects",SUMIFS('SP List (I-REAP)'!$AD:$AD,'SP List (I-REAP)'!$D:$D,AllFundMode!$C64,'SP List (I-REAP)'!$P:$P,AllFundMode!$J$3))))</f>
        <v>0</v>
      </c>
      <c r="H64" s="159" t="str">
        <f>IFERROR((+E64/F64)*1000," ")</f>
        <v>0</v>
      </c>
      <c r="I64" s="159" t="str">
        <f>IFERROR(E64*1000/G64," ")</f>
        <v>0</v>
      </c>
      <c r="J64" s="149" t="str">
        <f>IF($J$3="Entire Portfolio",COUNTIFS('SP List (I-REAP)'!$D:$D,AllFundMode!$C64,'SP List (I-REAP)'!$J:$J,$J$6),IF($J$3="Approved Subprojects",COUNTIFS('SP List (I-REAP)'!$D:$D,AllFundMode!$C64,'SP List (I-REAP)'!$P:$P,AllFundMode!$J$3,'SP List (I-REAP)'!$J:$J,$J$6),IF($J$3="Pipelined Subprojects",COUNTIFS('SP List (I-REAP)'!$D:$D,AllFundMode!$C64,'SP List (I-REAP)'!$P:$P,AllFundMode!$J$3,'SP List (I-REAP)'!$J:$J,$J$6))))</f>
        <v>0</v>
      </c>
      <c r="K64" s="148" t="str">
        <f>IF($J$3="Entire Portfolio",SUMIFS('SP List (I-REAP)'!$O:$O,'SP List (I-REAP)'!$D:$D,AllFundMode!$C64,'SP List (I-REAP)'!$J:$J,AllFundMode!$J$6),IF($J$3="Approved Subprojects",SUMIFS('SP List (I-REAP)'!$O:$O,'SP List (I-REAP)'!$D:$D,AllFundMode!$C64,'SP List (I-REAP)'!$P:$P,AllFundMode!$J$3,'SP List (I-REAP)'!$J:$J,AllFundMode!$J$6),IF($J$3="Pipelined Subprojects",SUMIFS('SP List (I-REAP)'!$O:$O,'SP List (I-REAP)'!$D:$D,AllFundMode!$C64,'SP List (I-REAP)'!$P:$P,AllFundMode!$J$3,'SP List (I-REAP)'!$J:$J,AllFundMode!$J$6))))/1000000</f>
        <v>0</v>
      </c>
      <c r="L64" s="149" t="str">
        <f>IF($J$3="Entire Portfolio",SUMIFS('SP List (I-REAP)'!$AA:$AA,'SP List (I-REAP)'!$D:$D,AllFundMode!$C64,'SP List (I-REAP)'!$J:$J,$J$6),IF($J$3="Approved Subprojects",SUMIFS('SP List (I-REAP)'!$AA:$AA,'SP List (I-REAP)'!$D:$D,AllFundMode!$C64,'SP List (I-REAP)'!$P:$P,AllFundMode!$J$3,'SP List (I-REAP)'!$J:$J,$J$6),IF($J$3="Pipelined Subprojects",SUMIFS('SP List (I-REAP)'!$AA:$AA,'SP List (I-REAP)'!$D:$D,AllFundMode!$C64,'SP List (I-REAP)'!$P:$P,AllFundMode!$J$3,'SP List (I-REAP)'!$J:$J,$J$6))))</f>
        <v>0</v>
      </c>
      <c r="M64" s="149" t="str">
        <f>IF($J$3="Entire Portfolio",SUMIFS('SP List (I-REAP)'!$AD:$AD,'SP List (I-REAP)'!$D:$D,AllFundMode!$C64,'SP List (I-REAP)'!$J:$J,$J$6),IF($J$3="Approved Subprojects",SUMIFS('SP List (I-REAP)'!$AD:$AD,'SP List (I-REAP)'!$D:$D,AllFundMode!$C64,'SP List (I-REAP)'!$P:$P,AllFundMode!$J$3,'SP List (I-REAP)'!$J:$J,$J$6),IF($J$3="Pipelined Subprojects",SUMIFS('SP List (I-REAP)'!$AD:$AD,'SP List (I-REAP)'!$D:$D,AllFundMode!$C64,'SP List (I-REAP)'!$P:$P,AllFundMode!$J$3,'SP List (I-REAP)'!$J:$J,$J$6))))</f>
        <v>0</v>
      </c>
      <c r="N64" s="149" t="str">
        <f>IF($J$3="Entire Portfolio",COUNTIFS('SP List (I-REAP)'!$D:$D,AllFundMode!$C64,'SP List (I-REAP)'!$J:$J,$N$6),IF($J$3="Approved Subprojects",COUNTIFS('SP List (I-REAP)'!$D:$D,AllFundMode!$C64,'SP List (I-REAP)'!$P:$P,AllFundMode!$J$3,'SP List (I-REAP)'!$J:$J,$N$6),IF($J$3="Pipelined Subprojects",COUNTIFS('SP List (I-REAP)'!$D:$D,AllFundMode!$C64,'SP List (I-REAP)'!$P:$P,AllFundMode!$J$3,'SP List (I-REAP)'!$J:$J,$N$6))))</f>
        <v>0</v>
      </c>
      <c r="O64" s="148" t="str">
        <f>IF($J$3="Entire Portfolio",SUMIFS('SP List (I-REAP)'!$O:$O,'SP List (I-REAP)'!$D:$D,AllFundMode!$C64,'SP List (I-REAP)'!$J:$J,AllFundMode!$N$6),IF($J$3="Approved Subprojects",SUMIFS('SP List (I-REAP)'!$O:$O,'SP List (I-REAP)'!$D:$D,AllFundMode!$C64,'SP List (I-REAP)'!$P:$P,AllFundMode!$J$3,'SP List (I-REAP)'!$J:$J,AllFundMode!$N$6),IF($J$3="Pipelined Subprojects",SUMIFS('SP List (I-REAP)'!$O:$O,'SP List (I-REAP)'!$D:$D,AllFundMode!$C64,'SP List (I-REAP)'!$P:$P,AllFundMode!$J$3,'SP List (I-REAP)'!$J:$J,AllFundMode!$N$6))))/1000000</f>
        <v>0</v>
      </c>
      <c r="P64" s="149" t="str">
        <f>IF($J$3="Entire Portfolio",SUMIFS('SP List (I-REAP)'!$AA:$AA,'SP List (I-REAP)'!$D:$D,AllFundMode!$C64,'SP List (I-REAP)'!$J:$J,$N$6),IF($J$3="Approved Subprojects",SUMIFS('SP List (I-REAP)'!$AA:$AA,'SP List (I-REAP)'!$D:$D,AllFundMode!$C64,'SP List (I-REAP)'!$P:$P,AllFundMode!$J$3,'SP List (I-REAP)'!$J:$J,$N$6),IF($J$3="Pipelined Subprojects",SUMIFS('SP List (I-REAP)'!$AA:$AA,'SP List (I-REAP)'!$D:$D,AllFundMode!$C64,'SP List (I-REAP)'!$P:$P,AllFundMode!$J$3,'SP List (I-REAP)'!$J:$J,$N$6))))</f>
        <v>0</v>
      </c>
      <c r="Q64" s="149" t="str">
        <f>IF($J$3="Entire Portfolio",SUMIFS('SP List (I-REAP)'!$AD:$AD,'SP List (I-REAP)'!$D:$D,AllFundMode!$C64,'SP List (I-REAP)'!$J:$J,$N$6),IF($J$3="Approved Subprojects",SUMIFS('SP List (I-REAP)'!$AD:$AD,'SP List (I-REAP)'!$D:$D,AllFundMode!$C64,'SP List (I-REAP)'!$P:$P,AllFundMode!$J$3,'SP List (I-REAP)'!$J:$J,$N$6),IF($J$3="Pipelined Subprojects",SUMIFS('SP List (I-REAP)'!$AD:$AD,'SP List (I-REAP)'!$D:$D,AllFundMode!$C64,'SP List (I-REAP)'!$P:$P,AllFundMode!$J$3,'SP List (I-REAP)'!$J:$J,$N$6))))</f>
        <v>0</v>
      </c>
      <c r="R64" s="149" t="str">
        <f>IF($J$3="Entire Portfolio",COUNTIFS('SP List (I-REAP)'!$D:$D,AllFundMode!$C64,'SP List (I-REAP)'!$J:$J,$R$6),IF($J$3="Approved Subprojects",COUNTIFS('SP List (I-REAP)'!$D:$D,AllFundMode!$C64,'SP List (I-REAP)'!$P:$P,AllFundMode!$J$3,'SP List (I-REAP)'!$J:$J,$R$6),IF($J$3="Pipelined Subprojects",COUNTIFS('SP List (I-REAP)'!$D:$D,AllFundMode!$C64,'SP List (I-REAP)'!$P:$P,AllFundMode!$J$3,'SP List (I-REAP)'!$J:$J,$R$6))))</f>
        <v>0</v>
      </c>
      <c r="S64" s="148" t="str">
        <f>IF($J$3="Entire Portfolio",SUMIFS('SP List (I-REAP)'!$O:$O,'SP List (I-REAP)'!$D:$D,AllFundMode!$C64,'SP List (I-REAP)'!$J:$J,AllFundMode!$R$6),IF($J$3="Approved Subprojects",SUMIFS('SP List (I-REAP)'!$O:$O,'SP List (I-REAP)'!$D:$D,AllFundMode!$C64,'SP List (I-REAP)'!$P:$P,AllFundMode!$J$3,'SP List (I-REAP)'!$J:$J,AllFundMode!$R$6),IF($J$3="Pipelined Subprojects",SUMIFS('SP List (I-REAP)'!$O:$O,'SP List (I-REAP)'!$D:$D,AllFundMode!$C64,'SP List (I-REAP)'!$P:$P,AllFundMode!$J$3,'SP List (I-REAP)'!$J:$J,AllFundMode!$R$6))))/1000000</f>
        <v>0</v>
      </c>
      <c r="T64" s="149" t="str">
        <f>IF($J$3="Entire Portfolio",SUMIFS('SP List (I-REAP)'!$AA:$AA,'SP List (I-REAP)'!$D:$D,AllFundMode!$C64,'SP List (I-REAP)'!$J:$J,$R$6),IF($J$3="Approved Subprojects",SUMIFS('SP List (I-REAP)'!$AA:$AA,'SP List (I-REAP)'!$D:$D,AllFundMode!$C64,'SP List (I-REAP)'!$P:$P,AllFundMode!$J$3,'SP List (I-REAP)'!$J:$J,$R$6),IF($J$3="Pipelined Subprojects",SUMIFS('SP List (I-REAP)'!$AA:$AA,'SP List (I-REAP)'!$D:$D,AllFundMode!$C64,'SP List (I-REAP)'!$P:$P,AllFundMode!$J$3,'SP List (I-REAP)'!$J:$J,$R$6))))</f>
        <v>0</v>
      </c>
      <c r="U64" s="149" t="str">
        <f>IF($J$3="Entire Portfolio",SUMIFS('SP List (I-REAP)'!$AD:$AD,'SP List (I-REAP)'!$D:$D,AllFundMode!$C64,'SP List (I-REAP)'!$J:$J,$R$6),IF($J$3="Approved Subprojects",SUMIFS('SP List (I-REAP)'!$AD:$AD,'SP List (I-REAP)'!$D:$D,AllFundMode!$C64,'SP List (I-REAP)'!$P:$P,AllFundMode!$J$3,'SP List (I-REAP)'!$J:$J,$R$6),IF($J$3="Pipelined Subprojects",SUMIFS('SP List (I-REAP)'!$AD:$AD,'SP List (I-REAP)'!$D:$D,AllFundMode!$C64,'SP List (I-REAP)'!$P:$P,AllFundMode!$J$3,'SP List (I-REAP)'!$J:$J,$R$6))))</f>
        <v>0</v>
      </c>
    </row>
    <row r="65" spans="1:22">
      <c r="B65" s="302" t="s">
        <v>2033</v>
      </c>
      <c r="C65" s="303"/>
      <c r="D65" s="215" t="str">
        <f>SUM(D61:D64)</f>
        <v>0</v>
      </c>
      <c r="E65" s="211" t="str">
        <f>SUM(E61:E64)</f>
        <v>0</v>
      </c>
      <c r="F65" s="215" t="str">
        <f>SUM(F61:F64)</f>
        <v>0</v>
      </c>
      <c r="G65" s="215" t="str">
        <f>SUM(G61:G64)</f>
        <v>0</v>
      </c>
      <c r="H65" s="211" t="str">
        <f>IFERROR((+E65/F65)*1000," ")</f>
        <v>0</v>
      </c>
      <c r="I65" s="211" t="str">
        <f>IFERROR(E65*1000/G65," ")</f>
        <v>0</v>
      </c>
      <c r="J65" s="215" t="str">
        <f>SUM(J61:J64)</f>
        <v>0</v>
      </c>
      <c r="K65" s="211" t="str">
        <f>SUM(K61:K64)</f>
        <v>0</v>
      </c>
      <c r="L65" s="215" t="str">
        <f>SUM(L61:L64)</f>
        <v>0</v>
      </c>
      <c r="M65" s="215" t="str">
        <f>SUM(M61:M64)</f>
        <v>0</v>
      </c>
      <c r="N65" s="215" t="str">
        <f>SUM(N61:N64)</f>
        <v>0</v>
      </c>
      <c r="O65" s="211" t="str">
        <f>SUM(O61:O64)</f>
        <v>0</v>
      </c>
      <c r="P65" s="215" t="str">
        <f>SUM(P61:P64)</f>
        <v>0</v>
      </c>
      <c r="Q65" s="215" t="str">
        <f>SUM(Q61:Q64)</f>
        <v>0</v>
      </c>
      <c r="R65" s="215" t="str">
        <f>SUM(R61:R64)</f>
        <v>0</v>
      </c>
      <c r="S65" s="211" t="str">
        <f>SUM(S61:S64)</f>
        <v>0</v>
      </c>
      <c r="T65" s="215" t="str">
        <f>SUM(T61:T64)</f>
        <v>0</v>
      </c>
      <c r="U65" s="215" t="str">
        <f>SUM(U61:U64)</f>
        <v>0</v>
      </c>
    </row>
    <row r="66" spans="1:22">
      <c r="B66" s="196" t="s">
        <v>30</v>
      </c>
      <c r="C66" s="196" t="s">
        <v>33</v>
      </c>
      <c r="D66" s="149" t="str">
        <f>IF($J$3="Entire Portfolio",COUNTIF('SP List (I-REAP)'!$D:$D,AllFundMode!$C66),IF($J$3="Approved Subprojects",COUNTIFS('SP List (I-REAP)'!$D:$D,AllFundMode!$C66,'SP List (I-REAP)'!$P:$P,AllFundMode!$J$3),IF($J$3="Pipelined Subprojects",COUNTIFS('SP List (I-REAP)'!$D:$D,AllFundMode!$C66,'SP List (I-REAP)'!$P:$P,AllFundMode!$J$3))))</f>
        <v>0</v>
      </c>
      <c r="E66" s="148" t="str">
        <f>IF($J$3="Entire Portfolio",SUMIF('SP List (I-REAP)'!$D:$D,AllFundMode!$C66,'SP List (I-REAP)'!$O:$O),IF($J$3="Approved Subprojects",SUMIFS('SP List (I-REAP)'!$O:$O,'SP List (I-REAP)'!$D:$D,AllFundMode!$C66,'SP List (I-REAP)'!$P:$P,AllFundMode!$J$3),IF($J$3="Pipelined Subprojects",SUMIFS('SP List (I-REAP)'!$O:$O,'SP List (I-REAP)'!$D:$D,AllFundMode!$C66,'SP List (I-REAP)'!$P:$P,AllFundMode!$J$3))))/1000000</f>
        <v>0</v>
      </c>
      <c r="F66" s="149" t="str">
        <f>IF($J$3="Entire Portfolio",SUMIF('SP List (I-REAP)'!$D:$D,AllFundMode!$C66,'SP List (I-REAP)'!$AA:$AA),IF($J$3="Approved Subprojects",SUMIFS('SP List (I-REAP)'!$AA:$AA,'SP List (I-REAP)'!$D:$D,AllFundMode!$C66,'SP List (I-REAP)'!$P:$P,AllFundMode!$J$3),IF($J$3="Pipelined Subprojects",SUMIFS('SP List (I-REAP)'!$AA:$AA,'SP List (I-REAP)'!$D:$D,AllFundMode!$C66,'SP List (I-REAP)'!$P:$P,AllFundMode!$J$3))))</f>
        <v>0</v>
      </c>
      <c r="G66" s="149" t="str">
        <f>IF($J$3="Entire Portfolio",SUMIF('SP List (I-REAP)'!$D:$D,AllFundMode!$C66,'SP List (I-REAP)'!$AD:$AD),IF($J$3="Approved Subprojects",SUMIFS('SP List (I-REAP)'!$AD:$AD,'SP List (I-REAP)'!$D:$D,AllFundMode!$C66,'SP List (I-REAP)'!$P:$P,AllFundMode!$J$3),IF($J$3="Pipelined Subprojects",SUMIFS('SP List (I-REAP)'!$AD:$AD,'SP List (I-REAP)'!$D:$D,AllFundMode!$C66,'SP List (I-REAP)'!$P:$P,AllFundMode!$J$3))))</f>
        <v>0</v>
      </c>
      <c r="H66" s="159" t="str">
        <f>IFERROR((+E66/F66)*1000," ")</f>
        <v>0</v>
      </c>
      <c r="I66" s="159" t="str">
        <f>IFERROR(E66*1000/G66," ")</f>
        <v>0</v>
      </c>
      <c r="J66" s="149" t="str">
        <f>IF($J$3="Entire Portfolio",COUNTIFS('SP List (I-REAP)'!$D:$D,AllFundMode!$C66,'SP List (I-REAP)'!$J:$J,$J$6),IF($J$3="Approved Subprojects",COUNTIFS('SP List (I-REAP)'!$D:$D,AllFundMode!$C66,'SP List (I-REAP)'!$P:$P,AllFundMode!$J$3,'SP List (I-REAP)'!$J:$J,$J$6),IF($J$3="Pipelined Subprojects",COUNTIFS('SP List (I-REAP)'!$D:$D,AllFundMode!$C66,'SP List (I-REAP)'!$P:$P,AllFundMode!$J$3,'SP List (I-REAP)'!$J:$J,$J$6))))</f>
        <v>0</v>
      </c>
      <c r="K66" s="148" t="str">
        <f>IF($J$3="Entire Portfolio",SUMIFS('SP List (I-REAP)'!$O:$O,'SP List (I-REAP)'!$D:$D,AllFundMode!$C66,'SP List (I-REAP)'!$J:$J,AllFundMode!$J$6),IF($J$3="Approved Subprojects",SUMIFS('SP List (I-REAP)'!$O:$O,'SP List (I-REAP)'!$D:$D,AllFundMode!$C66,'SP List (I-REAP)'!$P:$P,AllFundMode!$J$3,'SP List (I-REAP)'!$J:$J,AllFundMode!$J$6),IF($J$3="Pipelined Subprojects",SUMIFS('SP List (I-REAP)'!$O:$O,'SP List (I-REAP)'!$D:$D,AllFundMode!$C66,'SP List (I-REAP)'!$P:$P,AllFundMode!$J$3,'SP List (I-REAP)'!$J:$J,AllFundMode!$J$6))))/1000000</f>
        <v>0</v>
      </c>
      <c r="L66" s="149" t="str">
        <f>IF($J$3="Entire Portfolio",SUMIFS('SP List (I-REAP)'!$AA:$AA,'SP List (I-REAP)'!$D:$D,AllFundMode!$C66,'SP List (I-REAP)'!$J:$J,$J$6),IF($J$3="Approved Subprojects",SUMIFS('SP List (I-REAP)'!$AA:$AA,'SP List (I-REAP)'!$D:$D,AllFundMode!$C66,'SP List (I-REAP)'!$P:$P,AllFundMode!$J$3,'SP List (I-REAP)'!$J:$J,$J$6),IF($J$3="Pipelined Subprojects",SUMIFS('SP List (I-REAP)'!$AA:$AA,'SP List (I-REAP)'!$D:$D,AllFundMode!$C66,'SP List (I-REAP)'!$P:$P,AllFundMode!$J$3,'SP List (I-REAP)'!$J:$J,$J$6))))</f>
        <v>0</v>
      </c>
      <c r="M66" s="149" t="str">
        <f>IF($J$3="Entire Portfolio",SUMIFS('SP List (I-REAP)'!$AD:$AD,'SP List (I-REAP)'!$D:$D,AllFundMode!$C66,'SP List (I-REAP)'!$J:$J,$J$6),IF($J$3="Approved Subprojects",SUMIFS('SP List (I-REAP)'!$AD:$AD,'SP List (I-REAP)'!$D:$D,AllFundMode!$C66,'SP List (I-REAP)'!$P:$P,AllFundMode!$J$3,'SP List (I-REAP)'!$J:$J,$J$6),IF($J$3="Pipelined Subprojects",SUMIFS('SP List (I-REAP)'!$AD:$AD,'SP List (I-REAP)'!$D:$D,AllFundMode!$C66,'SP List (I-REAP)'!$P:$P,AllFundMode!$J$3,'SP List (I-REAP)'!$J:$J,$J$6))))</f>
        <v>0</v>
      </c>
      <c r="N66" s="149" t="str">
        <f>IF($J$3="Entire Portfolio",COUNTIFS('SP List (I-REAP)'!$D:$D,AllFundMode!$C66,'SP List (I-REAP)'!$J:$J,$N$6),IF($J$3="Approved Subprojects",COUNTIFS('SP List (I-REAP)'!$D:$D,AllFundMode!$C66,'SP List (I-REAP)'!$P:$P,AllFundMode!$J$3,'SP List (I-REAP)'!$J:$J,$N$6),IF($J$3="Pipelined Subprojects",COUNTIFS('SP List (I-REAP)'!$D:$D,AllFundMode!$C66,'SP List (I-REAP)'!$P:$P,AllFundMode!$J$3,'SP List (I-REAP)'!$J:$J,$N$6))))</f>
        <v>0</v>
      </c>
      <c r="O66" s="148" t="str">
        <f>IF($J$3="Entire Portfolio",SUMIFS('SP List (I-REAP)'!$O:$O,'SP List (I-REAP)'!$D:$D,AllFundMode!$C66,'SP List (I-REAP)'!$J:$J,AllFundMode!$N$6),IF($J$3="Approved Subprojects",SUMIFS('SP List (I-REAP)'!$O:$O,'SP List (I-REAP)'!$D:$D,AllFundMode!$C66,'SP List (I-REAP)'!$P:$P,AllFundMode!$J$3,'SP List (I-REAP)'!$J:$J,AllFundMode!$N$6),IF($J$3="Pipelined Subprojects",SUMIFS('SP List (I-REAP)'!$O:$O,'SP List (I-REAP)'!$D:$D,AllFundMode!$C66,'SP List (I-REAP)'!$P:$P,AllFundMode!$J$3,'SP List (I-REAP)'!$J:$J,AllFundMode!$N$6))))/1000000</f>
        <v>0</v>
      </c>
      <c r="P66" s="149" t="str">
        <f>IF($J$3="Entire Portfolio",SUMIFS('SP List (I-REAP)'!$AA:$AA,'SP List (I-REAP)'!$D:$D,AllFundMode!$C66,'SP List (I-REAP)'!$J:$J,$N$6),IF($J$3="Approved Subprojects",SUMIFS('SP List (I-REAP)'!$AA:$AA,'SP List (I-REAP)'!$D:$D,AllFundMode!$C66,'SP List (I-REAP)'!$P:$P,AllFundMode!$J$3,'SP List (I-REAP)'!$J:$J,$N$6),IF($J$3="Pipelined Subprojects",SUMIFS('SP List (I-REAP)'!$AA:$AA,'SP List (I-REAP)'!$D:$D,AllFundMode!$C66,'SP List (I-REAP)'!$P:$P,AllFundMode!$J$3,'SP List (I-REAP)'!$J:$J,$N$6))))</f>
        <v>0</v>
      </c>
      <c r="Q66" s="149" t="str">
        <f>IF($J$3="Entire Portfolio",SUMIFS('SP List (I-REAP)'!$AD:$AD,'SP List (I-REAP)'!$D:$D,AllFundMode!$C66,'SP List (I-REAP)'!$J:$J,$N$6),IF($J$3="Approved Subprojects",SUMIFS('SP List (I-REAP)'!$AD:$AD,'SP List (I-REAP)'!$D:$D,AllFundMode!$C66,'SP List (I-REAP)'!$P:$P,AllFundMode!$J$3,'SP List (I-REAP)'!$J:$J,$N$6),IF($J$3="Pipelined Subprojects",SUMIFS('SP List (I-REAP)'!$AD:$AD,'SP List (I-REAP)'!$D:$D,AllFundMode!$C66,'SP List (I-REAP)'!$P:$P,AllFundMode!$J$3,'SP List (I-REAP)'!$J:$J,$N$6))))</f>
        <v>0</v>
      </c>
      <c r="R66" s="149" t="str">
        <f>IF($J$3="Entire Portfolio",COUNTIFS('SP List (I-REAP)'!$D:$D,AllFundMode!$C66,'SP List (I-REAP)'!$J:$J,$R$6),IF($J$3="Approved Subprojects",COUNTIFS('SP List (I-REAP)'!$D:$D,AllFundMode!$C66,'SP List (I-REAP)'!$P:$P,AllFundMode!$J$3,'SP List (I-REAP)'!$J:$J,$R$6),IF($J$3="Pipelined Subprojects",COUNTIFS('SP List (I-REAP)'!$D:$D,AllFundMode!$C66,'SP List (I-REAP)'!$P:$P,AllFundMode!$J$3,'SP List (I-REAP)'!$J:$J,$R$6))))</f>
        <v>0</v>
      </c>
      <c r="S66" s="148" t="str">
        <f>IF($J$3="Entire Portfolio",SUMIFS('SP List (I-REAP)'!$O:$O,'SP List (I-REAP)'!$D:$D,AllFundMode!$C66,'SP List (I-REAP)'!$J:$J,AllFundMode!$R$6),IF($J$3="Approved Subprojects",SUMIFS('SP List (I-REAP)'!$O:$O,'SP List (I-REAP)'!$D:$D,AllFundMode!$C66,'SP List (I-REAP)'!$P:$P,AllFundMode!$J$3,'SP List (I-REAP)'!$J:$J,AllFundMode!$R$6),IF($J$3="Pipelined Subprojects",SUMIFS('SP List (I-REAP)'!$O:$O,'SP List (I-REAP)'!$D:$D,AllFundMode!$C66,'SP List (I-REAP)'!$P:$P,AllFundMode!$J$3,'SP List (I-REAP)'!$J:$J,AllFundMode!$R$6))))/1000000</f>
        <v>0</v>
      </c>
      <c r="T66" s="149" t="str">
        <f>IF($J$3="Entire Portfolio",SUMIFS('SP List (I-REAP)'!$AA:$AA,'SP List (I-REAP)'!$D:$D,AllFundMode!$C66,'SP List (I-REAP)'!$J:$J,$R$6),IF($J$3="Approved Subprojects",SUMIFS('SP List (I-REAP)'!$AA:$AA,'SP List (I-REAP)'!$D:$D,AllFundMode!$C66,'SP List (I-REAP)'!$P:$P,AllFundMode!$J$3,'SP List (I-REAP)'!$J:$J,$R$6),IF($J$3="Pipelined Subprojects",SUMIFS('SP List (I-REAP)'!$AA:$AA,'SP List (I-REAP)'!$D:$D,AllFundMode!$C66,'SP List (I-REAP)'!$P:$P,AllFundMode!$J$3,'SP List (I-REAP)'!$J:$J,$R$6))))</f>
        <v>0</v>
      </c>
      <c r="U66" s="149" t="str">
        <f>IF($J$3="Entire Portfolio",SUMIFS('SP List (I-REAP)'!$AD:$AD,'SP List (I-REAP)'!$D:$D,AllFundMode!$C66,'SP List (I-REAP)'!$J:$J,$R$6),IF($J$3="Approved Subprojects",SUMIFS('SP List (I-REAP)'!$AD:$AD,'SP List (I-REAP)'!$D:$D,AllFundMode!$C66,'SP List (I-REAP)'!$P:$P,AllFundMode!$J$3,'SP List (I-REAP)'!$J:$J,$R$6),IF($J$3="Pipelined Subprojects",SUMIFS('SP List (I-REAP)'!$AD:$AD,'SP List (I-REAP)'!$D:$D,AllFundMode!$C66,'SP List (I-REAP)'!$P:$P,AllFundMode!$J$3,'SP List (I-REAP)'!$J:$J,$R$6))))</f>
        <v>0</v>
      </c>
    </row>
    <row r="67" spans="1:22">
      <c r="B67" s="196" t="s">
        <v>30</v>
      </c>
      <c r="C67" s="196" t="s">
        <v>54</v>
      </c>
      <c r="D67" s="149" t="str">
        <f>IF($J$3="Entire Portfolio",COUNTIF('SP List (I-REAP)'!$D:$D,AllFundMode!$C67),IF($J$3="Approved Subprojects",COUNTIFS('SP List (I-REAP)'!$D:$D,AllFundMode!$C67,'SP List (I-REAP)'!$P:$P,AllFundMode!$J$3),IF($J$3="Pipelined Subprojects",COUNTIFS('SP List (I-REAP)'!$D:$D,AllFundMode!$C67,'SP List (I-REAP)'!$P:$P,AllFundMode!$J$3))))</f>
        <v>0</v>
      </c>
      <c r="E67" s="148" t="str">
        <f>IF($J$3="Entire Portfolio",SUMIF('SP List (I-REAP)'!$D:$D,AllFundMode!$C67,'SP List (I-REAP)'!$O:$O),IF($J$3="Approved Subprojects",SUMIFS('SP List (I-REAP)'!$O:$O,'SP List (I-REAP)'!$D:$D,AllFundMode!$C67,'SP List (I-REAP)'!$P:$P,AllFundMode!$J$3),IF($J$3="Pipelined Subprojects",SUMIFS('SP List (I-REAP)'!$O:$O,'SP List (I-REAP)'!$D:$D,AllFundMode!$C67,'SP List (I-REAP)'!$P:$P,AllFundMode!$J$3))))/1000000</f>
        <v>0</v>
      </c>
      <c r="F67" s="149" t="str">
        <f>IF($J$3="Entire Portfolio",SUMIF('SP List (I-REAP)'!$D:$D,AllFundMode!$C67,'SP List (I-REAP)'!$AA:$AA),IF($J$3="Approved Subprojects",SUMIFS('SP List (I-REAP)'!$AA:$AA,'SP List (I-REAP)'!$D:$D,AllFundMode!$C67,'SP List (I-REAP)'!$P:$P,AllFundMode!$J$3),IF($J$3="Pipelined Subprojects",SUMIFS('SP List (I-REAP)'!$AA:$AA,'SP List (I-REAP)'!$D:$D,AllFundMode!$C67,'SP List (I-REAP)'!$P:$P,AllFundMode!$J$3))))</f>
        <v>0</v>
      </c>
      <c r="G67" s="149" t="str">
        <f>IF($J$3="Entire Portfolio",SUMIF('SP List (I-REAP)'!$D:$D,AllFundMode!$C67,'SP List (I-REAP)'!$AD:$AD),IF($J$3="Approved Subprojects",SUMIFS('SP List (I-REAP)'!$AD:$AD,'SP List (I-REAP)'!$D:$D,AllFundMode!$C67,'SP List (I-REAP)'!$P:$P,AllFundMode!$J$3),IF($J$3="Pipelined Subprojects",SUMIFS('SP List (I-REAP)'!$AD:$AD,'SP List (I-REAP)'!$D:$D,AllFundMode!$C67,'SP List (I-REAP)'!$P:$P,AllFundMode!$J$3))))</f>
        <v>0</v>
      </c>
      <c r="H67" s="159" t="str">
        <f>IFERROR((+E67/F67)*1000," ")</f>
        <v>0</v>
      </c>
      <c r="I67" s="159" t="str">
        <f>IFERROR(E67*1000/G67," ")</f>
        <v>0</v>
      </c>
      <c r="J67" s="149" t="str">
        <f>IF($J$3="Entire Portfolio",COUNTIFS('SP List (I-REAP)'!$D:$D,AllFundMode!$C67,'SP List (I-REAP)'!$J:$J,$J$6),IF($J$3="Approved Subprojects",COUNTIFS('SP List (I-REAP)'!$D:$D,AllFundMode!$C67,'SP List (I-REAP)'!$P:$P,AllFundMode!$J$3,'SP List (I-REAP)'!$J:$J,$J$6),IF($J$3="Pipelined Subprojects",COUNTIFS('SP List (I-REAP)'!$D:$D,AllFundMode!$C67,'SP List (I-REAP)'!$P:$P,AllFundMode!$J$3,'SP List (I-REAP)'!$J:$J,$J$6))))</f>
        <v>0</v>
      </c>
      <c r="K67" s="148" t="str">
        <f>IF($J$3="Entire Portfolio",SUMIFS('SP List (I-REAP)'!$O:$O,'SP List (I-REAP)'!$D:$D,AllFundMode!$C67,'SP List (I-REAP)'!$J:$J,AllFundMode!$J$6),IF($J$3="Approved Subprojects",SUMIFS('SP List (I-REAP)'!$O:$O,'SP List (I-REAP)'!$D:$D,AllFundMode!$C67,'SP List (I-REAP)'!$P:$P,AllFundMode!$J$3,'SP List (I-REAP)'!$J:$J,AllFundMode!$J$6),IF($J$3="Pipelined Subprojects",SUMIFS('SP List (I-REAP)'!$O:$O,'SP List (I-REAP)'!$D:$D,AllFundMode!$C67,'SP List (I-REAP)'!$P:$P,AllFundMode!$J$3,'SP List (I-REAP)'!$J:$J,AllFundMode!$J$6))))/1000000</f>
        <v>0</v>
      </c>
      <c r="L67" s="149" t="str">
        <f>IF($J$3="Entire Portfolio",SUMIFS('SP List (I-REAP)'!$AA:$AA,'SP List (I-REAP)'!$D:$D,AllFundMode!$C67,'SP List (I-REAP)'!$J:$J,$J$6),IF($J$3="Approved Subprojects",SUMIFS('SP List (I-REAP)'!$AA:$AA,'SP List (I-REAP)'!$D:$D,AllFundMode!$C67,'SP List (I-REAP)'!$P:$P,AllFundMode!$J$3,'SP List (I-REAP)'!$J:$J,$J$6),IF($J$3="Pipelined Subprojects",SUMIFS('SP List (I-REAP)'!$AA:$AA,'SP List (I-REAP)'!$D:$D,AllFundMode!$C67,'SP List (I-REAP)'!$P:$P,AllFundMode!$J$3,'SP List (I-REAP)'!$J:$J,$J$6))))</f>
        <v>0</v>
      </c>
      <c r="M67" s="149" t="str">
        <f>IF($J$3="Entire Portfolio",SUMIFS('SP List (I-REAP)'!$AD:$AD,'SP List (I-REAP)'!$D:$D,AllFundMode!$C67,'SP List (I-REAP)'!$J:$J,$J$6),IF($J$3="Approved Subprojects",SUMIFS('SP List (I-REAP)'!$AD:$AD,'SP List (I-REAP)'!$D:$D,AllFundMode!$C67,'SP List (I-REAP)'!$P:$P,AllFundMode!$J$3,'SP List (I-REAP)'!$J:$J,$J$6),IF($J$3="Pipelined Subprojects",SUMIFS('SP List (I-REAP)'!$AD:$AD,'SP List (I-REAP)'!$D:$D,AllFundMode!$C67,'SP List (I-REAP)'!$P:$P,AllFundMode!$J$3,'SP List (I-REAP)'!$J:$J,$J$6))))</f>
        <v>0</v>
      </c>
      <c r="N67" s="149" t="str">
        <f>IF($J$3="Entire Portfolio",COUNTIFS('SP List (I-REAP)'!$D:$D,AllFundMode!$C67,'SP List (I-REAP)'!$J:$J,$N$6),IF($J$3="Approved Subprojects",COUNTIFS('SP List (I-REAP)'!$D:$D,AllFundMode!$C67,'SP List (I-REAP)'!$P:$P,AllFundMode!$J$3,'SP List (I-REAP)'!$J:$J,$N$6),IF($J$3="Pipelined Subprojects",COUNTIFS('SP List (I-REAP)'!$D:$D,AllFundMode!$C67,'SP List (I-REAP)'!$P:$P,AllFundMode!$J$3,'SP List (I-REAP)'!$J:$J,$N$6))))</f>
        <v>0</v>
      </c>
      <c r="O67" s="148" t="str">
        <f>IF($J$3="Entire Portfolio",SUMIFS('SP List (I-REAP)'!$O:$O,'SP List (I-REAP)'!$D:$D,AllFundMode!$C67,'SP List (I-REAP)'!$J:$J,AllFundMode!$N$6),IF($J$3="Approved Subprojects",SUMIFS('SP List (I-REAP)'!$O:$O,'SP List (I-REAP)'!$D:$D,AllFundMode!$C67,'SP List (I-REAP)'!$P:$P,AllFundMode!$J$3,'SP List (I-REAP)'!$J:$J,AllFundMode!$N$6),IF($J$3="Pipelined Subprojects",SUMIFS('SP List (I-REAP)'!$O:$O,'SP List (I-REAP)'!$D:$D,AllFundMode!$C67,'SP List (I-REAP)'!$P:$P,AllFundMode!$J$3,'SP List (I-REAP)'!$J:$J,AllFundMode!$N$6))))/1000000</f>
        <v>0</v>
      </c>
      <c r="P67" s="149" t="str">
        <f>IF($J$3="Entire Portfolio",SUMIFS('SP List (I-REAP)'!$AA:$AA,'SP List (I-REAP)'!$D:$D,AllFundMode!$C67,'SP List (I-REAP)'!$J:$J,$N$6),IF($J$3="Approved Subprojects",SUMIFS('SP List (I-REAP)'!$AA:$AA,'SP List (I-REAP)'!$D:$D,AllFundMode!$C67,'SP List (I-REAP)'!$P:$P,AllFundMode!$J$3,'SP List (I-REAP)'!$J:$J,$N$6),IF($J$3="Pipelined Subprojects",SUMIFS('SP List (I-REAP)'!$AA:$AA,'SP List (I-REAP)'!$D:$D,AllFundMode!$C67,'SP List (I-REAP)'!$P:$P,AllFundMode!$J$3,'SP List (I-REAP)'!$J:$J,$N$6))))</f>
        <v>0</v>
      </c>
      <c r="Q67" s="149" t="str">
        <f>IF($J$3="Entire Portfolio",SUMIFS('SP List (I-REAP)'!$AD:$AD,'SP List (I-REAP)'!$D:$D,AllFundMode!$C67,'SP List (I-REAP)'!$J:$J,$N$6),IF($J$3="Approved Subprojects",SUMIFS('SP List (I-REAP)'!$AD:$AD,'SP List (I-REAP)'!$D:$D,AllFundMode!$C67,'SP List (I-REAP)'!$P:$P,AllFundMode!$J$3,'SP List (I-REAP)'!$J:$J,$N$6),IF($J$3="Pipelined Subprojects",SUMIFS('SP List (I-REAP)'!$AD:$AD,'SP List (I-REAP)'!$D:$D,AllFundMode!$C67,'SP List (I-REAP)'!$P:$P,AllFundMode!$J$3,'SP List (I-REAP)'!$J:$J,$N$6))))</f>
        <v>0</v>
      </c>
      <c r="R67" s="149" t="str">
        <f>IF($J$3="Entire Portfolio",COUNTIFS('SP List (I-REAP)'!$D:$D,AllFundMode!$C67,'SP List (I-REAP)'!$J:$J,$R$6),IF($J$3="Approved Subprojects",COUNTIFS('SP List (I-REAP)'!$D:$D,AllFundMode!$C67,'SP List (I-REAP)'!$P:$P,AllFundMode!$J$3,'SP List (I-REAP)'!$J:$J,$R$6),IF($J$3="Pipelined Subprojects",COUNTIFS('SP List (I-REAP)'!$D:$D,AllFundMode!$C67,'SP List (I-REAP)'!$P:$P,AllFundMode!$J$3,'SP List (I-REAP)'!$J:$J,$R$6))))</f>
        <v>0</v>
      </c>
      <c r="S67" s="148" t="str">
        <f>IF($J$3="Entire Portfolio",SUMIFS('SP List (I-REAP)'!$O:$O,'SP List (I-REAP)'!$D:$D,AllFundMode!$C67,'SP List (I-REAP)'!$J:$J,AllFundMode!$R$6),IF($J$3="Approved Subprojects",SUMIFS('SP List (I-REAP)'!$O:$O,'SP List (I-REAP)'!$D:$D,AllFundMode!$C67,'SP List (I-REAP)'!$P:$P,AllFundMode!$J$3,'SP List (I-REAP)'!$J:$J,AllFundMode!$R$6),IF($J$3="Pipelined Subprojects",SUMIFS('SP List (I-REAP)'!$O:$O,'SP List (I-REAP)'!$D:$D,AllFundMode!$C67,'SP List (I-REAP)'!$P:$P,AllFundMode!$J$3,'SP List (I-REAP)'!$J:$J,AllFundMode!$R$6))))/1000000</f>
        <v>0</v>
      </c>
      <c r="T67" s="149" t="str">
        <f>IF($J$3="Entire Portfolio",SUMIFS('SP List (I-REAP)'!$AA:$AA,'SP List (I-REAP)'!$D:$D,AllFundMode!$C67,'SP List (I-REAP)'!$J:$J,$R$6),IF($J$3="Approved Subprojects",SUMIFS('SP List (I-REAP)'!$AA:$AA,'SP List (I-REAP)'!$D:$D,AllFundMode!$C67,'SP List (I-REAP)'!$P:$P,AllFundMode!$J$3,'SP List (I-REAP)'!$J:$J,$R$6),IF($J$3="Pipelined Subprojects",SUMIFS('SP List (I-REAP)'!$AA:$AA,'SP List (I-REAP)'!$D:$D,AllFundMode!$C67,'SP List (I-REAP)'!$P:$P,AllFundMode!$J$3,'SP List (I-REAP)'!$J:$J,$R$6))))</f>
        <v>0</v>
      </c>
      <c r="U67" s="149" t="str">
        <f>IF($J$3="Entire Portfolio",SUMIFS('SP List (I-REAP)'!$AD:$AD,'SP List (I-REAP)'!$D:$D,AllFundMode!$C67,'SP List (I-REAP)'!$J:$J,$R$6),IF($J$3="Approved Subprojects",SUMIFS('SP List (I-REAP)'!$AD:$AD,'SP List (I-REAP)'!$D:$D,AllFundMode!$C67,'SP List (I-REAP)'!$P:$P,AllFundMode!$J$3,'SP List (I-REAP)'!$J:$J,$R$6),IF($J$3="Pipelined Subprojects",SUMIFS('SP List (I-REAP)'!$AD:$AD,'SP List (I-REAP)'!$D:$D,AllFundMode!$C67,'SP List (I-REAP)'!$P:$P,AllFundMode!$J$3,'SP List (I-REAP)'!$J:$J,$R$6))))</f>
        <v>0</v>
      </c>
    </row>
    <row r="68" spans="1:22">
      <c r="B68" s="196" t="s">
        <v>30</v>
      </c>
      <c r="C68" s="196" t="s">
        <v>65</v>
      </c>
      <c r="D68" s="149" t="str">
        <f>IF($J$3="Entire Portfolio",COUNTIF('SP List (I-REAP)'!$D:$D,AllFundMode!$C68),IF($J$3="Approved Subprojects",COUNTIFS('SP List (I-REAP)'!$D:$D,AllFundMode!$C68,'SP List (I-REAP)'!$P:$P,AllFundMode!$J$3),IF($J$3="Pipelined Subprojects",COUNTIFS('SP List (I-REAP)'!$D:$D,AllFundMode!$C68,'SP List (I-REAP)'!$P:$P,AllFundMode!$J$3))))</f>
        <v>0</v>
      </c>
      <c r="E68" s="148" t="str">
        <f>IF($J$3="Entire Portfolio",SUMIF('SP List (I-REAP)'!$D:$D,AllFundMode!$C68,'SP List (I-REAP)'!$O:$O),IF($J$3="Approved Subprojects",SUMIFS('SP List (I-REAP)'!$O:$O,'SP List (I-REAP)'!$D:$D,AllFundMode!$C68,'SP List (I-REAP)'!$P:$P,AllFundMode!$J$3),IF($J$3="Pipelined Subprojects",SUMIFS('SP List (I-REAP)'!$O:$O,'SP List (I-REAP)'!$D:$D,AllFundMode!$C68,'SP List (I-REAP)'!$P:$P,AllFundMode!$J$3))))/1000000</f>
        <v>0</v>
      </c>
      <c r="F68" s="149" t="str">
        <f>IF($J$3="Entire Portfolio",SUMIF('SP List (I-REAP)'!$D:$D,AllFundMode!$C68,'SP List (I-REAP)'!$AA:$AA),IF($J$3="Approved Subprojects",SUMIFS('SP List (I-REAP)'!$AA:$AA,'SP List (I-REAP)'!$D:$D,AllFundMode!$C68,'SP List (I-REAP)'!$P:$P,AllFundMode!$J$3),IF($J$3="Pipelined Subprojects",SUMIFS('SP List (I-REAP)'!$AA:$AA,'SP List (I-REAP)'!$D:$D,AllFundMode!$C68,'SP List (I-REAP)'!$P:$P,AllFundMode!$J$3))))</f>
        <v>0</v>
      </c>
      <c r="G68" s="149" t="str">
        <f>IF($J$3="Entire Portfolio",SUMIF('SP List (I-REAP)'!$D:$D,AllFundMode!$C68,'SP List (I-REAP)'!$AD:$AD),IF($J$3="Approved Subprojects",SUMIFS('SP List (I-REAP)'!$AD:$AD,'SP List (I-REAP)'!$D:$D,AllFundMode!$C68,'SP List (I-REAP)'!$P:$P,AllFundMode!$J$3),IF($J$3="Pipelined Subprojects",SUMIFS('SP List (I-REAP)'!$AD:$AD,'SP List (I-REAP)'!$D:$D,AllFundMode!$C68,'SP List (I-REAP)'!$P:$P,AllFundMode!$J$3))))</f>
        <v>0</v>
      </c>
      <c r="H68" s="159" t="str">
        <f>IFERROR((+E68/F68)*1000," ")</f>
        <v>0</v>
      </c>
      <c r="I68" s="159" t="str">
        <f>IFERROR(E68*1000/G68," ")</f>
        <v>0</v>
      </c>
      <c r="J68" s="149" t="str">
        <f>IF($J$3="Entire Portfolio",COUNTIFS('SP List (I-REAP)'!$D:$D,AllFundMode!$C68,'SP List (I-REAP)'!$J:$J,$J$6),IF($J$3="Approved Subprojects",COUNTIFS('SP List (I-REAP)'!$D:$D,AllFundMode!$C68,'SP List (I-REAP)'!$P:$P,AllFundMode!$J$3,'SP List (I-REAP)'!$J:$J,$J$6),IF($J$3="Pipelined Subprojects",COUNTIFS('SP List (I-REAP)'!$D:$D,AllFundMode!$C68,'SP List (I-REAP)'!$P:$P,AllFundMode!$J$3,'SP List (I-REAP)'!$J:$J,$J$6))))</f>
        <v>0</v>
      </c>
      <c r="K68" s="148" t="str">
        <f>IF($J$3="Entire Portfolio",SUMIFS('SP List (I-REAP)'!$O:$O,'SP List (I-REAP)'!$D:$D,AllFundMode!$C68,'SP List (I-REAP)'!$J:$J,AllFundMode!$J$6),IF($J$3="Approved Subprojects",SUMIFS('SP List (I-REAP)'!$O:$O,'SP List (I-REAP)'!$D:$D,AllFundMode!$C68,'SP List (I-REAP)'!$P:$P,AllFundMode!$J$3,'SP List (I-REAP)'!$J:$J,AllFundMode!$J$6),IF($J$3="Pipelined Subprojects",SUMIFS('SP List (I-REAP)'!$O:$O,'SP List (I-REAP)'!$D:$D,AllFundMode!$C68,'SP List (I-REAP)'!$P:$P,AllFundMode!$J$3,'SP List (I-REAP)'!$J:$J,AllFundMode!$J$6))))/1000000</f>
        <v>0</v>
      </c>
      <c r="L68" s="149" t="str">
        <f>IF($J$3="Entire Portfolio",SUMIFS('SP List (I-REAP)'!$AA:$AA,'SP List (I-REAP)'!$D:$D,AllFundMode!$C68,'SP List (I-REAP)'!$J:$J,$J$6),IF($J$3="Approved Subprojects",SUMIFS('SP List (I-REAP)'!$AA:$AA,'SP List (I-REAP)'!$D:$D,AllFundMode!$C68,'SP List (I-REAP)'!$P:$P,AllFundMode!$J$3,'SP List (I-REAP)'!$J:$J,$J$6),IF($J$3="Pipelined Subprojects",SUMIFS('SP List (I-REAP)'!$AA:$AA,'SP List (I-REAP)'!$D:$D,AllFundMode!$C68,'SP List (I-REAP)'!$P:$P,AllFundMode!$J$3,'SP List (I-REAP)'!$J:$J,$J$6))))</f>
        <v>0</v>
      </c>
      <c r="M68" s="149" t="str">
        <f>IF($J$3="Entire Portfolio",SUMIFS('SP List (I-REAP)'!$AD:$AD,'SP List (I-REAP)'!$D:$D,AllFundMode!$C68,'SP List (I-REAP)'!$J:$J,$J$6),IF($J$3="Approved Subprojects",SUMIFS('SP List (I-REAP)'!$AD:$AD,'SP List (I-REAP)'!$D:$D,AllFundMode!$C68,'SP List (I-REAP)'!$P:$P,AllFundMode!$J$3,'SP List (I-REAP)'!$J:$J,$J$6),IF($J$3="Pipelined Subprojects",SUMIFS('SP List (I-REAP)'!$AD:$AD,'SP List (I-REAP)'!$D:$D,AllFundMode!$C68,'SP List (I-REAP)'!$P:$P,AllFundMode!$J$3,'SP List (I-REAP)'!$J:$J,$J$6))))</f>
        <v>0</v>
      </c>
      <c r="N68" s="149" t="str">
        <f>IF($J$3="Entire Portfolio",COUNTIFS('SP List (I-REAP)'!$D:$D,AllFundMode!$C68,'SP List (I-REAP)'!$J:$J,$N$6),IF($J$3="Approved Subprojects",COUNTIFS('SP List (I-REAP)'!$D:$D,AllFundMode!$C68,'SP List (I-REAP)'!$P:$P,AllFundMode!$J$3,'SP List (I-REAP)'!$J:$J,$N$6),IF($J$3="Pipelined Subprojects",COUNTIFS('SP List (I-REAP)'!$D:$D,AllFundMode!$C68,'SP List (I-REAP)'!$P:$P,AllFundMode!$J$3,'SP List (I-REAP)'!$J:$J,$N$6))))</f>
        <v>0</v>
      </c>
      <c r="O68" s="148" t="str">
        <f>IF($J$3="Entire Portfolio",SUMIFS('SP List (I-REAP)'!$O:$O,'SP List (I-REAP)'!$D:$D,AllFundMode!$C68,'SP List (I-REAP)'!$J:$J,AllFundMode!$N$6),IF($J$3="Approved Subprojects",SUMIFS('SP List (I-REAP)'!$O:$O,'SP List (I-REAP)'!$D:$D,AllFundMode!$C68,'SP List (I-REAP)'!$P:$P,AllFundMode!$J$3,'SP List (I-REAP)'!$J:$J,AllFundMode!$N$6),IF($J$3="Pipelined Subprojects",SUMIFS('SP List (I-REAP)'!$O:$O,'SP List (I-REAP)'!$D:$D,AllFundMode!$C68,'SP List (I-REAP)'!$P:$P,AllFundMode!$J$3,'SP List (I-REAP)'!$J:$J,AllFundMode!$N$6))))/1000000</f>
        <v>0</v>
      </c>
      <c r="P68" s="149" t="str">
        <f>IF($J$3="Entire Portfolio",SUMIFS('SP List (I-REAP)'!$AA:$AA,'SP List (I-REAP)'!$D:$D,AllFundMode!$C68,'SP List (I-REAP)'!$J:$J,$N$6),IF($J$3="Approved Subprojects",SUMIFS('SP List (I-REAP)'!$AA:$AA,'SP List (I-REAP)'!$D:$D,AllFundMode!$C68,'SP List (I-REAP)'!$P:$P,AllFundMode!$J$3,'SP List (I-REAP)'!$J:$J,$N$6),IF($J$3="Pipelined Subprojects",SUMIFS('SP List (I-REAP)'!$AA:$AA,'SP List (I-REAP)'!$D:$D,AllFundMode!$C68,'SP List (I-REAP)'!$P:$P,AllFundMode!$J$3,'SP List (I-REAP)'!$J:$J,$N$6))))</f>
        <v>0</v>
      </c>
      <c r="Q68" s="149" t="str">
        <f>IF($J$3="Entire Portfolio",SUMIFS('SP List (I-REAP)'!$AD:$AD,'SP List (I-REAP)'!$D:$D,AllFundMode!$C68,'SP List (I-REAP)'!$J:$J,$N$6),IF($J$3="Approved Subprojects",SUMIFS('SP List (I-REAP)'!$AD:$AD,'SP List (I-REAP)'!$D:$D,AllFundMode!$C68,'SP List (I-REAP)'!$P:$P,AllFundMode!$J$3,'SP List (I-REAP)'!$J:$J,$N$6),IF($J$3="Pipelined Subprojects",SUMIFS('SP List (I-REAP)'!$AD:$AD,'SP List (I-REAP)'!$D:$D,AllFundMode!$C68,'SP List (I-REAP)'!$P:$P,AllFundMode!$J$3,'SP List (I-REAP)'!$J:$J,$N$6))))</f>
        <v>0</v>
      </c>
      <c r="R68" s="149" t="str">
        <f>IF($J$3="Entire Portfolio",COUNTIFS('SP List (I-REAP)'!$D:$D,AllFundMode!$C68,'SP List (I-REAP)'!$J:$J,$R$6),IF($J$3="Approved Subprojects",COUNTIFS('SP List (I-REAP)'!$D:$D,AllFundMode!$C68,'SP List (I-REAP)'!$P:$P,AllFundMode!$J$3,'SP List (I-REAP)'!$J:$J,$R$6),IF($J$3="Pipelined Subprojects",COUNTIFS('SP List (I-REAP)'!$D:$D,AllFundMode!$C68,'SP List (I-REAP)'!$P:$P,AllFundMode!$J$3,'SP List (I-REAP)'!$J:$J,$R$6))))</f>
        <v>0</v>
      </c>
      <c r="S68" s="148" t="str">
        <f>IF($J$3="Entire Portfolio",SUMIFS('SP List (I-REAP)'!$O:$O,'SP List (I-REAP)'!$D:$D,AllFundMode!$C68,'SP List (I-REAP)'!$J:$J,AllFundMode!$R$6),IF($J$3="Approved Subprojects",SUMIFS('SP List (I-REAP)'!$O:$O,'SP List (I-REAP)'!$D:$D,AllFundMode!$C68,'SP List (I-REAP)'!$P:$P,AllFundMode!$J$3,'SP List (I-REAP)'!$J:$J,AllFundMode!$R$6),IF($J$3="Pipelined Subprojects",SUMIFS('SP List (I-REAP)'!$O:$O,'SP List (I-REAP)'!$D:$D,AllFundMode!$C68,'SP List (I-REAP)'!$P:$P,AllFundMode!$J$3,'SP List (I-REAP)'!$J:$J,AllFundMode!$R$6))))/1000000</f>
        <v>0</v>
      </c>
      <c r="T68" s="149" t="str">
        <f>IF($J$3="Entire Portfolio",SUMIFS('SP List (I-REAP)'!$AA:$AA,'SP List (I-REAP)'!$D:$D,AllFundMode!$C68,'SP List (I-REAP)'!$J:$J,$R$6),IF($J$3="Approved Subprojects",SUMIFS('SP List (I-REAP)'!$AA:$AA,'SP List (I-REAP)'!$D:$D,AllFundMode!$C68,'SP List (I-REAP)'!$P:$P,AllFundMode!$J$3,'SP List (I-REAP)'!$J:$J,$R$6),IF($J$3="Pipelined Subprojects",SUMIFS('SP List (I-REAP)'!$AA:$AA,'SP List (I-REAP)'!$D:$D,AllFundMode!$C68,'SP List (I-REAP)'!$P:$P,AllFundMode!$J$3,'SP List (I-REAP)'!$J:$J,$R$6))))</f>
        <v>0</v>
      </c>
      <c r="U68" s="149" t="str">
        <f>IF($J$3="Entire Portfolio",SUMIFS('SP List (I-REAP)'!$AD:$AD,'SP List (I-REAP)'!$D:$D,AllFundMode!$C68,'SP List (I-REAP)'!$J:$J,$R$6),IF($J$3="Approved Subprojects",SUMIFS('SP List (I-REAP)'!$AD:$AD,'SP List (I-REAP)'!$D:$D,AllFundMode!$C68,'SP List (I-REAP)'!$P:$P,AllFundMode!$J$3,'SP List (I-REAP)'!$J:$J,$R$6),IF($J$3="Pipelined Subprojects",SUMIFS('SP List (I-REAP)'!$AD:$AD,'SP List (I-REAP)'!$D:$D,AllFundMode!$C68,'SP List (I-REAP)'!$P:$P,AllFundMode!$J$3,'SP List (I-REAP)'!$J:$J,$R$6))))</f>
        <v>0</v>
      </c>
    </row>
    <row r="69" spans="1:22">
      <c r="B69" s="196" t="s">
        <v>30</v>
      </c>
      <c r="C69" s="196" t="s">
        <v>75</v>
      </c>
      <c r="D69" s="149" t="str">
        <f>IF($J$3="Entire Portfolio",COUNTIF('SP List (I-REAP)'!$D:$D,AllFundMode!$C69),IF($J$3="Approved Subprojects",COUNTIFS('SP List (I-REAP)'!$D:$D,AllFundMode!$C69,'SP List (I-REAP)'!$P:$P,AllFundMode!$J$3),IF($J$3="Pipelined Subprojects",COUNTIFS('SP List (I-REAP)'!$D:$D,AllFundMode!$C69,'SP List (I-REAP)'!$P:$P,AllFundMode!$J$3))))</f>
        <v>0</v>
      </c>
      <c r="E69" s="148" t="str">
        <f>IF($J$3="Entire Portfolio",SUMIF('SP List (I-REAP)'!$D:$D,AllFundMode!$C69,'SP List (I-REAP)'!$O:$O),IF($J$3="Approved Subprojects",SUMIFS('SP List (I-REAP)'!$O:$O,'SP List (I-REAP)'!$D:$D,AllFundMode!$C69,'SP List (I-REAP)'!$P:$P,AllFundMode!$J$3),IF($J$3="Pipelined Subprojects",SUMIFS('SP List (I-REAP)'!$O:$O,'SP List (I-REAP)'!$D:$D,AllFundMode!$C69,'SP List (I-REAP)'!$P:$P,AllFundMode!$J$3))))/1000000</f>
        <v>0</v>
      </c>
      <c r="F69" s="149" t="str">
        <f>IF($J$3="Entire Portfolio",SUMIF('SP List (I-REAP)'!$D:$D,AllFundMode!$C69,'SP List (I-REAP)'!$AA:$AA),IF($J$3="Approved Subprojects",SUMIFS('SP List (I-REAP)'!$AA:$AA,'SP List (I-REAP)'!$D:$D,AllFundMode!$C69,'SP List (I-REAP)'!$P:$P,AllFundMode!$J$3),IF($J$3="Pipelined Subprojects",SUMIFS('SP List (I-REAP)'!$AA:$AA,'SP List (I-REAP)'!$D:$D,AllFundMode!$C69,'SP List (I-REAP)'!$P:$P,AllFundMode!$J$3))))</f>
        <v>0</v>
      </c>
      <c r="G69" s="149" t="str">
        <f>IF($J$3="Entire Portfolio",SUMIF('SP List (I-REAP)'!$D:$D,AllFundMode!$C69,'SP List (I-REAP)'!$AD:$AD),IF($J$3="Approved Subprojects",SUMIFS('SP List (I-REAP)'!$AD:$AD,'SP List (I-REAP)'!$D:$D,AllFundMode!$C69,'SP List (I-REAP)'!$P:$P,AllFundMode!$J$3),IF($J$3="Pipelined Subprojects",SUMIFS('SP List (I-REAP)'!$AD:$AD,'SP List (I-REAP)'!$D:$D,AllFundMode!$C69,'SP List (I-REAP)'!$P:$P,AllFundMode!$J$3))))</f>
        <v>0</v>
      </c>
      <c r="H69" s="159" t="str">
        <f>IFERROR((+E69/F69)*1000," ")</f>
        <v>0</v>
      </c>
      <c r="I69" s="159" t="str">
        <f>IFERROR(E69*1000/G69," ")</f>
        <v>0</v>
      </c>
      <c r="J69" s="149" t="str">
        <f>IF($J$3="Entire Portfolio",COUNTIFS('SP List (I-REAP)'!$D:$D,AllFundMode!$C69,'SP List (I-REAP)'!$J:$J,$J$6),IF($J$3="Approved Subprojects",COUNTIFS('SP List (I-REAP)'!$D:$D,AllFundMode!$C69,'SP List (I-REAP)'!$P:$P,AllFundMode!$J$3,'SP List (I-REAP)'!$J:$J,$J$6),IF($J$3="Pipelined Subprojects",COUNTIFS('SP List (I-REAP)'!$D:$D,AllFundMode!$C69,'SP List (I-REAP)'!$P:$P,AllFundMode!$J$3,'SP List (I-REAP)'!$J:$J,$J$6))))</f>
        <v>0</v>
      </c>
      <c r="K69" s="148" t="str">
        <f>IF($J$3="Entire Portfolio",SUMIFS('SP List (I-REAP)'!$O:$O,'SP List (I-REAP)'!$D:$D,AllFundMode!$C69,'SP List (I-REAP)'!$J:$J,AllFundMode!$J$6),IF($J$3="Approved Subprojects",SUMIFS('SP List (I-REAP)'!$O:$O,'SP List (I-REAP)'!$D:$D,AllFundMode!$C69,'SP List (I-REAP)'!$P:$P,AllFundMode!$J$3,'SP List (I-REAP)'!$J:$J,AllFundMode!$J$6),IF($J$3="Pipelined Subprojects",SUMIFS('SP List (I-REAP)'!$O:$O,'SP List (I-REAP)'!$D:$D,AllFundMode!$C69,'SP List (I-REAP)'!$P:$P,AllFundMode!$J$3,'SP List (I-REAP)'!$J:$J,AllFundMode!$J$6))))/1000000</f>
        <v>0</v>
      </c>
      <c r="L69" s="149" t="str">
        <f>IF($J$3="Entire Portfolio",SUMIFS('SP List (I-REAP)'!$AA:$AA,'SP List (I-REAP)'!$D:$D,AllFundMode!$C69,'SP List (I-REAP)'!$J:$J,$J$6),IF($J$3="Approved Subprojects",SUMIFS('SP List (I-REAP)'!$AA:$AA,'SP List (I-REAP)'!$D:$D,AllFundMode!$C69,'SP List (I-REAP)'!$P:$P,AllFundMode!$J$3,'SP List (I-REAP)'!$J:$J,$J$6),IF($J$3="Pipelined Subprojects",SUMIFS('SP List (I-REAP)'!$AA:$AA,'SP List (I-REAP)'!$D:$D,AllFundMode!$C69,'SP List (I-REAP)'!$P:$P,AllFundMode!$J$3,'SP List (I-REAP)'!$J:$J,$J$6))))</f>
        <v>0</v>
      </c>
      <c r="M69" s="149" t="str">
        <f>IF($J$3="Entire Portfolio",SUMIFS('SP List (I-REAP)'!$AD:$AD,'SP List (I-REAP)'!$D:$D,AllFundMode!$C69,'SP List (I-REAP)'!$J:$J,$J$6),IF($J$3="Approved Subprojects",SUMIFS('SP List (I-REAP)'!$AD:$AD,'SP List (I-REAP)'!$D:$D,AllFundMode!$C69,'SP List (I-REAP)'!$P:$P,AllFundMode!$J$3,'SP List (I-REAP)'!$J:$J,$J$6),IF($J$3="Pipelined Subprojects",SUMIFS('SP List (I-REAP)'!$AD:$AD,'SP List (I-REAP)'!$D:$D,AllFundMode!$C69,'SP List (I-REAP)'!$P:$P,AllFundMode!$J$3,'SP List (I-REAP)'!$J:$J,$J$6))))</f>
        <v>0</v>
      </c>
      <c r="N69" s="149" t="str">
        <f>IF($J$3="Entire Portfolio",COUNTIFS('SP List (I-REAP)'!$D:$D,AllFundMode!$C69,'SP List (I-REAP)'!$J:$J,$N$6),IF($J$3="Approved Subprojects",COUNTIFS('SP List (I-REAP)'!$D:$D,AllFundMode!$C69,'SP List (I-REAP)'!$P:$P,AllFundMode!$J$3,'SP List (I-REAP)'!$J:$J,$N$6),IF($J$3="Pipelined Subprojects",COUNTIFS('SP List (I-REAP)'!$D:$D,AllFundMode!$C69,'SP List (I-REAP)'!$P:$P,AllFundMode!$J$3,'SP List (I-REAP)'!$J:$J,$N$6))))</f>
        <v>0</v>
      </c>
      <c r="O69" s="148" t="str">
        <f>IF($J$3="Entire Portfolio",SUMIFS('SP List (I-REAP)'!$O:$O,'SP List (I-REAP)'!$D:$D,AllFundMode!$C69,'SP List (I-REAP)'!$J:$J,AllFundMode!$N$6),IF($J$3="Approved Subprojects",SUMIFS('SP List (I-REAP)'!$O:$O,'SP List (I-REAP)'!$D:$D,AllFundMode!$C69,'SP List (I-REAP)'!$P:$P,AllFundMode!$J$3,'SP List (I-REAP)'!$J:$J,AllFundMode!$N$6),IF($J$3="Pipelined Subprojects",SUMIFS('SP List (I-REAP)'!$O:$O,'SP List (I-REAP)'!$D:$D,AllFundMode!$C69,'SP List (I-REAP)'!$P:$P,AllFundMode!$J$3,'SP List (I-REAP)'!$J:$J,AllFundMode!$N$6))))/1000000</f>
        <v>0</v>
      </c>
      <c r="P69" s="149" t="str">
        <f>IF($J$3="Entire Portfolio",SUMIFS('SP List (I-REAP)'!$AA:$AA,'SP List (I-REAP)'!$D:$D,AllFundMode!$C69,'SP List (I-REAP)'!$J:$J,$N$6),IF($J$3="Approved Subprojects",SUMIFS('SP List (I-REAP)'!$AA:$AA,'SP List (I-REAP)'!$D:$D,AllFundMode!$C69,'SP List (I-REAP)'!$P:$P,AllFundMode!$J$3,'SP List (I-REAP)'!$J:$J,$N$6),IF($J$3="Pipelined Subprojects",SUMIFS('SP List (I-REAP)'!$AA:$AA,'SP List (I-REAP)'!$D:$D,AllFundMode!$C69,'SP List (I-REAP)'!$P:$P,AllFundMode!$J$3,'SP List (I-REAP)'!$J:$J,$N$6))))</f>
        <v>0</v>
      </c>
      <c r="Q69" s="149" t="str">
        <f>IF($J$3="Entire Portfolio",SUMIFS('SP List (I-REAP)'!$AD:$AD,'SP List (I-REAP)'!$D:$D,AllFundMode!$C69,'SP List (I-REAP)'!$J:$J,$N$6),IF($J$3="Approved Subprojects",SUMIFS('SP List (I-REAP)'!$AD:$AD,'SP List (I-REAP)'!$D:$D,AllFundMode!$C69,'SP List (I-REAP)'!$P:$P,AllFundMode!$J$3,'SP List (I-REAP)'!$J:$J,$N$6),IF($J$3="Pipelined Subprojects",SUMIFS('SP List (I-REAP)'!$AD:$AD,'SP List (I-REAP)'!$D:$D,AllFundMode!$C69,'SP List (I-REAP)'!$P:$P,AllFundMode!$J$3,'SP List (I-REAP)'!$J:$J,$N$6))))</f>
        <v>0</v>
      </c>
      <c r="R69" s="149" t="str">
        <f>IF($J$3="Entire Portfolio",COUNTIFS('SP List (I-REAP)'!$D:$D,AllFundMode!$C69,'SP List (I-REAP)'!$J:$J,$R$6),IF($J$3="Approved Subprojects",COUNTIFS('SP List (I-REAP)'!$D:$D,AllFundMode!$C69,'SP List (I-REAP)'!$P:$P,AllFundMode!$J$3,'SP List (I-REAP)'!$J:$J,$R$6),IF($J$3="Pipelined Subprojects",COUNTIFS('SP List (I-REAP)'!$D:$D,AllFundMode!$C69,'SP List (I-REAP)'!$P:$P,AllFundMode!$J$3,'SP List (I-REAP)'!$J:$J,$R$6))))</f>
        <v>0</v>
      </c>
      <c r="S69" s="148" t="str">
        <f>IF($J$3="Entire Portfolio",SUMIFS('SP List (I-REAP)'!$O:$O,'SP List (I-REAP)'!$D:$D,AllFundMode!$C69,'SP List (I-REAP)'!$J:$J,AllFundMode!$R$6),IF($J$3="Approved Subprojects",SUMIFS('SP List (I-REAP)'!$O:$O,'SP List (I-REAP)'!$D:$D,AllFundMode!$C69,'SP List (I-REAP)'!$P:$P,AllFundMode!$J$3,'SP List (I-REAP)'!$J:$J,AllFundMode!$R$6),IF($J$3="Pipelined Subprojects",SUMIFS('SP List (I-REAP)'!$O:$O,'SP List (I-REAP)'!$D:$D,AllFundMode!$C69,'SP List (I-REAP)'!$P:$P,AllFundMode!$J$3,'SP List (I-REAP)'!$J:$J,AllFundMode!$R$6))))/1000000</f>
        <v>0</v>
      </c>
      <c r="T69" s="149" t="str">
        <f>IF($J$3="Entire Portfolio",SUMIFS('SP List (I-REAP)'!$AA:$AA,'SP List (I-REAP)'!$D:$D,AllFundMode!$C69,'SP List (I-REAP)'!$J:$J,$R$6),IF($J$3="Approved Subprojects",SUMIFS('SP List (I-REAP)'!$AA:$AA,'SP List (I-REAP)'!$D:$D,AllFundMode!$C69,'SP List (I-REAP)'!$P:$P,AllFundMode!$J$3,'SP List (I-REAP)'!$J:$J,$R$6),IF($J$3="Pipelined Subprojects",SUMIFS('SP List (I-REAP)'!$AA:$AA,'SP List (I-REAP)'!$D:$D,AllFundMode!$C69,'SP List (I-REAP)'!$P:$P,AllFundMode!$J$3,'SP List (I-REAP)'!$J:$J,$R$6))))</f>
        <v>0</v>
      </c>
      <c r="U69" s="149" t="str">
        <f>IF($J$3="Entire Portfolio",SUMIFS('SP List (I-REAP)'!$AD:$AD,'SP List (I-REAP)'!$D:$D,AllFundMode!$C69,'SP List (I-REAP)'!$J:$J,$R$6),IF($J$3="Approved Subprojects",SUMIFS('SP List (I-REAP)'!$AD:$AD,'SP List (I-REAP)'!$D:$D,AllFundMode!$C69,'SP List (I-REAP)'!$P:$P,AllFundMode!$J$3,'SP List (I-REAP)'!$J:$J,$R$6),IF($J$3="Pipelined Subprojects",SUMIFS('SP List (I-REAP)'!$AD:$AD,'SP List (I-REAP)'!$D:$D,AllFundMode!$C69,'SP List (I-REAP)'!$P:$P,AllFundMode!$J$3,'SP List (I-REAP)'!$J:$J,$R$6))))</f>
        <v>0</v>
      </c>
    </row>
    <row r="70" spans="1:22">
      <c r="B70" s="196" t="s">
        <v>30</v>
      </c>
      <c r="C70" s="196" t="s">
        <v>86</v>
      </c>
      <c r="D70" s="149" t="str">
        <f>IF($J$3="Entire Portfolio",COUNTIF('SP List (I-REAP)'!$D:$D,AllFundMode!$C70),IF($J$3="Approved Subprojects",COUNTIFS('SP List (I-REAP)'!$D:$D,AllFundMode!$C70,'SP List (I-REAP)'!$P:$P,AllFundMode!$J$3),IF($J$3="Pipelined Subprojects",COUNTIFS('SP List (I-REAP)'!$D:$D,AllFundMode!$C70,'SP List (I-REAP)'!$P:$P,AllFundMode!$J$3))))</f>
        <v>0</v>
      </c>
      <c r="E70" s="148" t="str">
        <f>IF($J$3="Entire Portfolio",SUMIF('SP List (I-REAP)'!$D:$D,AllFundMode!$C70,'SP List (I-REAP)'!$O:$O),IF($J$3="Approved Subprojects",SUMIFS('SP List (I-REAP)'!$O:$O,'SP List (I-REAP)'!$D:$D,AllFundMode!$C70,'SP List (I-REAP)'!$P:$P,AllFundMode!$J$3),IF($J$3="Pipelined Subprojects",SUMIFS('SP List (I-REAP)'!$O:$O,'SP List (I-REAP)'!$D:$D,AllFundMode!$C70,'SP List (I-REAP)'!$P:$P,AllFundMode!$J$3))))/1000000</f>
        <v>0</v>
      </c>
      <c r="F70" s="149" t="str">
        <f>IF($J$3="Entire Portfolio",SUMIF('SP List (I-REAP)'!$D:$D,AllFundMode!$C70,'SP List (I-REAP)'!$AA:$AA),IF($J$3="Approved Subprojects",SUMIFS('SP List (I-REAP)'!$AA:$AA,'SP List (I-REAP)'!$D:$D,AllFundMode!$C70,'SP List (I-REAP)'!$P:$P,AllFundMode!$J$3),IF($J$3="Pipelined Subprojects",SUMIFS('SP List (I-REAP)'!$AA:$AA,'SP List (I-REAP)'!$D:$D,AllFundMode!$C70,'SP List (I-REAP)'!$P:$P,AllFundMode!$J$3))))</f>
        <v>0</v>
      </c>
      <c r="G70" s="149" t="str">
        <f>IF($J$3="Entire Portfolio",SUMIF('SP List (I-REAP)'!$D:$D,AllFundMode!$C70,'SP List (I-REAP)'!$AD:$AD),IF($J$3="Approved Subprojects",SUMIFS('SP List (I-REAP)'!$AD:$AD,'SP List (I-REAP)'!$D:$D,AllFundMode!$C70,'SP List (I-REAP)'!$P:$P,AllFundMode!$J$3),IF($J$3="Pipelined Subprojects",SUMIFS('SP List (I-REAP)'!$AD:$AD,'SP List (I-REAP)'!$D:$D,AllFundMode!$C70,'SP List (I-REAP)'!$P:$P,AllFundMode!$J$3))))</f>
        <v>0</v>
      </c>
      <c r="H70" s="159" t="str">
        <f>IFERROR((+E70/F70)*1000," ")</f>
        <v>0</v>
      </c>
      <c r="I70" s="159" t="str">
        <f>IFERROR(E70*1000/G70," ")</f>
        <v>0</v>
      </c>
      <c r="J70" s="149" t="str">
        <f>IF($J$3="Entire Portfolio",COUNTIFS('SP List (I-REAP)'!$D:$D,AllFundMode!$C70,'SP List (I-REAP)'!$J:$J,$J$6),IF($J$3="Approved Subprojects",COUNTIFS('SP List (I-REAP)'!$D:$D,AllFundMode!$C70,'SP List (I-REAP)'!$P:$P,AllFundMode!$J$3,'SP List (I-REAP)'!$J:$J,$J$6),IF($J$3="Pipelined Subprojects",COUNTIFS('SP List (I-REAP)'!$D:$D,AllFundMode!$C70,'SP List (I-REAP)'!$P:$P,AllFundMode!$J$3,'SP List (I-REAP)'!$J:$J,$J$6))))</f>
        <v>0</v>
      </c>
      <c r="K70" s="148" t="str">
        <f>IF($J$3="Entire Portfolio",SUMIFS('SP List (I-REAP)'!$O:$O,'SP List (I-REAP)'!$D:$D,AllFundMode!$C70,'SP List (I-REAP)'!$J:$J,AllFundMode!$J$6),IF($J$3="Approved Subprojects",SUMIFS('SP List (I-REAP)'!$O:$O,'SP List (I-REAP)'!$D:$D,AllFundMode!$C70,'SP List (I-REAP)'!$P:$P,AllFundMode!$J$3,'SP List (I-REAP)'!$J:$J,AllFundMode!$J$6),IF($J$3="Pipelined Subprojects",SUMIFS('SP List (I-REAP)'!$O:$O,'SP List (I-REAP)'!$D:$D,AllFundMode!$C70,'SP List (I-REAP)'!$P:$P,AllFundMode!$J$3,'SP List (I-REAP)'!$J:$J,AllFundMode!$J$6))))/1000000</f>
        <v>0</v>
      </c>
      <c r="L70" s="149" t="str">
        <f>IF($J$3="Entire Portfolio",SUMIFS('SP List (I-REAP)'!$AA:$AA,'SP List (I-REAP)'!$D:$D,AllFundMode!$C70,'SP List (I-REAP)'!$J:$J,$J$6),IF($J$3="Approved Subprojects",SUMIFS('SP List (I-REAP)'!$AA:$AA,'SP List (I-REAP)'!$D:$D,AllFundMode!$C70,'SP List (I-REAP)'!$P:$P,AllFundMode!$J$3,'SP List (I-REAP)'!$J:$J,$J$6),IF($J$3="Pipelined Subprojects",SUMIFS('SP List (I-REAP)'!$AA:$AA,'SP List (I-REAP)'!$D:$D,AllFundMode!$C70,'SP List (I-REAP)'!$P:$P,AllFundMode!$J$3,'SP List (I-REAP)'!$J:$J,$J$6))))</f>
        <v>0</v>
      </c>
      <c r="M70" s="149" t="str">
        <f>IF($J$3="Entire Portfolio",SUMIFS('SP List (I-REAP)'!$AD:$AD,'SP List (I-REAP)'!$D:$D,AllFundMode!$C70,'SP List (I-REAP)'!$J:$J,$J$6),IF($J$3="Approved Subprojects",SUMIFS('SP List (I-REAP)'!$AD:$AD,'SP List (I-REAP)'!$D:$D,AllFundMode!$C70,'SP List (I-REAP)'!$P:$P,AllFundMode!$J$3,'SP List (I-REAP)'!$J:$J,$J$6),IF($J$3="Pipelined Subprojects",SUMIFS('SP List (I-REAP)'!$AD:$AD,'SP List (I-REAP)'!$D:$D,AllFundMode!$C70,'SP List (I-REAP)'!$P:$P,AllFundMode!$J$3,'SP List (I-REAP)'!$J:$J,$J$6))))</f>
        <v>0</v>
      </c>
      <c r="N70" s="149" t="str">
        <f>IF($J$3="Entire Portfolio",COUNTIFS('SP List (I-REAP)'!$D:$D,AllFundMode!$C70,'SP List (I-REAP)'!$J:$J,$N$6),IF($J$3="Approved Subprojects",COUNTIFS('SP List (I-REAP)'!$D:$D,AllFundMode!$C70,'SP List (I-REAP)'!$P:$P,AllFundMode!$J$3,'SP List (I-REAP)'!$J:$J,$N$6),IF($J$3="Pipelined Subprojects",COUNTIFS('SP List (I-REAP)'!$D:$D,AllFundMode!$C70,'SP List (I-REAP)'!$P:$P,AllFundMode!$J$3,'SP List (I-REAP)'!$J:$J,$N$6))))</f>
        <v>0</v>
      </c>
      <c r="O70" s="148" t="str">
        <f>IF($J$3="Entire Portfolio",SUMIFS('SP List (I-REAP)'!$O:$O,'SP List (I-REAP)'!$D:$D,AllFundMode!$C70,'SP List (I-REAP)'!$J:$J,AllFundMode!$N$6),IF($J$3="Approved Subprojects",SUMIFS('SP List (I-REAP)'!$O:$O,'SP List (I-REAP)'!$D:$D,AllFundMode!$C70,'SP List (I-REAP)'!$P:$P,AllFundMode!$J$3,'SP List (I-REAP)'!$J:$J,AllFundMode!$N$6),IF($J$3="Pipelined Subprojects",SUMIFS('SP List (I-REAP)'!$O:$O,'SP List (I-REAP)'!$D:$D,AllFundMode!$C70,'SP List (I-REAP)'!$P:$P,AllFundMode!$J$3,'SP List (I-REAP)'!$J:$J,AllFundMode!$N$6))))/1000000</f>
        <v>0</v>
      </c>
      <c r="P70" s="149" t="str">
        <f>IF($J$3="Entire Portfolio",SUMIFS('SP List (I-REAP)'!$AA:$AA,'SP List (I-REAP)'!$D:$D,AllFundMode!$C70,'SP List (I-REAP)'!$J:$J,$N$6),IF($J$3="Approved Subprojects",SUMIFS('SP List (I-REAP)'!$AA:$AA,'SP List (I-REAP)'!$D:$D,AllFundMode!$C70,'SP List (I-REAP)'!$P:$P,AllFundMode!$J$3,'SP List (I-REAP)'!$J:$J,$N$6),IF($J$3="Pipelined Subprojects",SUMIFS('SP List (I-REAP)'!$AA:$AA,'SP List (I-REAP)'!$D:$D,AllFundMode!$C70,'SP List (I-REAP)'!$P:$P,AllFundMode!$J$3,'SP List (I-REAP)'!$J:$J,$N$6))))</f>
        <v>0</v>
      </c>
      <c r="Q70" s="149" t="str">
        <f>IF($J$3="Entire Portfolio",SUMIFS('SP List (I-REAP)'!$AD:$AD,'SP List (I-REAP)'!$D:$D,AllFundMode!$C70,'SP List (I-REAP)'!$J:$J,$N$6),IF($J$3="Approved Subprojects",SUMIFS('SP List (I-REAP)'!$AD:$AD,'SP List (I-REAP)'!$D:$D,AllFundMode!$C70,'SP List (I-REAP)'!$P:$P,AllFundMode!$J$3,'SP List (I-REAP)'!$J:$J,$N$6),IF($J$3="Pipelined Subprojects",SUMIFS('SP List (I-REAP)'!$AD:$AD,'SP List (I-REAP)'!$D:$D,AllFundMode!$C70,'SP List (I-REAP)'!$P:$P,AllFundMode!$J$3,'SP List (I-REAP)'!$J:$J,$N$6))))</f>
        <v>0</v>
      </c>
      <c r="R70" s="149" t="str">
        <f>IF($J$3="Entire Portfolio",COUNTIFS('SP List (I-REAP)'!$D:$D,AllFundMode!$C70,'SP List (I-REAP)'!$J:$J,$R$6),IF($J$3="Approved Subprojects",COUNTIFS('SP List (I-REAP)'!$D:$D,AllFundMode!$C70,'SP List (I-REAP)'!$P:$P,AllFundMode!$J$3,'SP List (I-REAP)'!$J:$J,$R$6),IF($J$3="Pipelined Subprojects",COUNTIFS('SP List (I-REAP)'!$D:$D,AllFundMode!$C70,'SP List (I-REAP)'!$P:$P,AllFundMode!$J$3,'SP List (I-REAP)'!$J:$J,$R$6))))</f>
        <v>0</v>
      </c>
      <c r="S70" s="148" t="str">
        <f>IF($J$3="Entire Portfolio",SUMIFS('SP List (I-REAP)'!$O:$O,'SP List (I-REAP)'!$D:$D,AllFundMode!$C70,'SP List (I-REAP)'!$J:$J,AllFundMode!$R$6),IF($J$3="Approved Subprojects",SUMIFS('SP List (I-REAP)'!$O:$O,'SP List (I-REAP)'!$D:$D,AllFundMode!$C70,'SP List (I-REAP)'!$P:$P,AllFundMode!$J$3,'SP List (I-REAP)'!$J:$J,AllFundMode!$R$6),IF($J$3="Pipelined Subprojects",SUMIFS('SP List (I-REAP)'!$O:$O,'SP List (I-REAP)'!$D:$D,AllFundMode!$C70,'SP List (I-REAP)'!$P:$P,AllFundMode!$J$3,'SP List (I-REAP)'!$J:$J,AllFundMode!$R$6))))/1000000</f>
        <v>0</v>
      </c>
      <c r="T70" s="149" t="str">
        <f>IF($J$3="Entire Portfolio",SUMIFS('SP List (I-REAP)'!$AA:$AA,'SP List (I-REAP)'!$D:$D,AllFundMode!$C70,'SP List (I-REAP)'!$J:$J,$R$6),IF($J$3="Approved Subprojects",SUMIFS('SP List (I-REAP)'!$AA:$AA,'SP List (I-REAP)'!$D:$D,AllFundMode!$C70,'SP List (I-REAP)'!$P:$P,AllFundMode!$J$3,'SP List (I-REAP)'!$J:$J,$R$6),IF($J$3="Pipelined Subprojects",SUMIFS('SP List (I-REAP)'!$AA:$AA,'SP List (I-REAP)'!$D:$D,AllFundMode!$C70,'SP List (I-REAP)'!$P:$P,AllFundMode!$J$3,'SP List (I-REAP)'!$J:$J,$R$6))))</f>
        <v>0</v>
      </c>
      <c r="U70" s="149" t="str">
        <f>IF($J$3="Entire Portfolio",SUMIFS('SP List (I-REAP)'!$AD:$AD,'SP List (I-REAP)'!$D:$D,AllFundMode!$C70,'SP List (I-REAP)'!$J:$J,$R$6),IF($J$3="Approved Subprojects",SUMIFS('SP List (I-REAP)'!$AD:$AD,'SP List (I-REAP)'!$D:$D,AllFundMode!$C70,'SP List (I-REAP)'!$P:$P,AllFundMode!$J$3,'SP List (I-REAP)'!$J:$J,$R$6),IF($J$3="Pipelined Subprojects",SUMIFS('SP List (I-REAP)'!$AD:$AD,'SP List (I-REAP)'!$D:$D,AllFundMode!$C70,'SP List (I-REAP)'!$P:$P,AllFundMode!$J$3,'SP List (I-REAP)'!$J:$J,$R$6))))</f>
        <v>0</v>
      </c>
    </row>
    <row r="71" spans="1:22">
      <c r="B71" s="196" t="s">
        <v>30</v>
      </c>
      <c r="C71" s="196" t="s">
        <v>91</v>
      </c>
      <c r="D71" s="149" t="str">
        <f>IF($J$3="Entire Portfolio",COUNTIF('SP List (I-REAP)'!$D:$D,AllFundMode!$C71),IF($J$3="Approved Subprojects",COUNTIFS('SP List (I-REAP)'!$D:$D,AllFundMode!$C71,'SP List (I-REAP)'!$P:$P,AllFundMode!$J$3),IF($J$3="Pipelined Subprojects",COUNTIFS('SP List (I-REAP)'!$D:$D,AllFundMode!$C71,'SP List (I-REAP)'!$P:$P,AllFundMode!$J$3))))</f>
        <v>0</v>
      </c>
      <c r="E71" s="148" t="str">
        <f>IF($J$3="Entire Portfolio",SUMIF('SP List (I-REAP)'!$D:$D,AllFundMode!$C71,'SP List (I-REAP)'!$O:$O),IF($J$3="Approved Subprojects",SUMIFS('SP List (I-REAP)'!$O:$O,'SP List (I-REAP)'!$D:$D,AllFundMode!$C71,'SP List (I-REAP)'!$P:$P,AllFundMode!$J$3),IF($J$3="Pipelined Subprojects",SUMIFS('SP List (I-REAP)'!$O:$O,'SP List (I-REAP)'!$D:$D,AllFundMode!$C71,'SP List (I-REAP)'!$P:$P,AllFundMode!$J$3))))/1000000</f>
        <v>0</v>
      </c>
      <c r="F71" s="149" t="str">
        <f>IF($J$3="Entire Portfolio",SUMIF('SP List (I-REAP)'!$D:$D,AllFundMode!$C71,'SP List (I-REAP)'!$AA:$AA),IF($J$3="Approved Subprojects",SUMIFS('SP List (I-REAP)'!$AA:$AA,'SP List (I-REAP)'!$D:$D,AllFundMode!$C71,'SP List (I-REAP)'!$P:$P,AllFundMode!$J$3),IF($J$3="Pipelined Subprojects",SUMIFS('SP List (I-REAP)'!$AA:$AA,'SP List (I-REAP)'!$D:$D,AllFundMode!$C71,'SP List (I-REAP)'!$P:$P,AllFundMode!$J$3))))</f>
        <v>0</v>
      </c>
      <c r="G71" s="149" t="str">
        <f>IF($J$3="Entire Portfolio",SUMIF('SP List (I-REAP)'!$D:$D,AllFundMode!$C71,'SP List (I-REAP)'!$AD:$AD),IF($J$3="Approved Subprojects",SUMIFS('SP List (I-REAP)'!$AD:$AD,'SP List (I-REAP)'!$D:$D,AllFundMode!$C71,'SP List (I-REAP)'!$P:$P,AllFundMode!$J$3),IF($J$3="Pipelined Subprojects",SUMIFS('SP List (I-REAP)'!$AD:$AD,'SP List (I-REAP)'!$D:$D,AllFundMode!$C71,'SP List (I-REAP)'!$P:$P,AllFundMode!$J$3))))</f>
        <v>0</v>
      </c>
      <c r="H71" s="159" t="str">
        <f>IFERROR((+E71/F71)*1000," ")</f>
        <v>0</v>
      </c>
      <c r="I71" s="159" t="str">
        <f>IFERROR(E71*1000/G71," ")</f>
        <v>0</v>
      </c>
      <c r="J71" s="149" t="str">
        <f>IF($J$3="Entire Portfolio",COUNTIFS('SP List (I-REAP)'!$D:$D,AllFundMode!$C71,'SP List (I-REAP)'!$J:$J,$J$6),IF($J$3="Approved Subprojects",COUNTIFS('SP List (I-REAP)'!$D:$D,AllFundMode!$C71,'SP List (I-REAP)'!$P:$P,AllFundMode!$J$3,'SP List (I-REAP)'!$J:$J,$J$6),IF($J$3="Pipelined Subprojects",COUNTIFS('SP List (I-REAP)'!$D:$D,AllFundMode!$C71,'SP List (I-REAP)'!$P:$P,AllFundMode!$J$3,'SP List (I-REAP)'!$J:$J,$J$6))))</f>
        <v>0</v>
      </c>
      <c r="K71" s="148" t="str">
        <f>IF($J$3="Entire Portfolio",SUMIFS('SP List (I-REAP)'!$O:$O,'SP List (I-REAP)'!$D:$D,AllFundMode!$C71,'SP List (I-REAP)'!$J:$J,AllFundMode!$J$6),IF($J$3="Approved Subprojects",SUMIFS('SP List (I-REAP)'!$O:$O,'SP List (I-REAP)'!$D:$D,AllFundMode!$C71,'SP List (I-REAP)'!$P:$P,AllFundMode!$J$3,'SP List (I-REAP)'!$J:$J,AllFundMode!$J$6),IF($J$3="Pipelined Subprojects",SUMIFS('SP List (I-REAP)'!$O:$O,'SP List (I-REAP)'!$D:$D,AllFundMode!$C71,'SP List (I-REAP)'!$P:$P,AllFundMode!$J$3,'SP List (I-REAP)'!$J:$J,AllFundMode!$J$6))))/1000000</f>
        <v>0</v>
      </c>
      <c r="L71" s="149" t="str">
        <f>IF($J$3="Entire Portfolio",SUMIFS('SP List (I-REAP)'!$AA:$AA,'SP List (I-REAP)'!$D:$D,AllFundMode!$C71,'SP List (I-REAP)'!$J:$J,$J$6),IF($J$3="Approved Subprojects",SUMIFS('SP List (I-REAP)'!$AA:$AA,'SP List (I-REAP)'!$D:$D,AllFundMode!$C71,'SP List (I-REAP)'!$P:$P,AllFundMode!$J$3,'SP List (I-REAP)'!$J:$J,$J$6),IF($J$3="Pipelined Subprojects",SUMIFS('SP List (I-REAP)'!$AA:$AA,'SP List (I-REAP)'!$D:$D,AllFundMode!$C71,'SP List (I-REAP)'!$P:$P,AllFundMode!$J$3,'SP List (I-REAP)'!$J:$J,$J$6))))</f>
        <v>0</v>
      </c>
      <c r="M71" s="149" t="str">
        <f>IF($J$3="Entire Portfolio",SUMIFS('SP List (I-REAP)'!$AD:$AD,'SP List (I-REAP)'!$D:$D,AllFundMode!$C71,'SP List (I-REAP)'!$J:$J,$J$6),IF($J$3="Approved Subprojects",SUMIFS('SP List (I-REAP)'!$AD:$AD,'SP List (I-REAP)'!$D:$D,AllFundMode!$C71,'SP List (I-REAP)'!$P:$P,AllFundMode!$J$3,'SP List (I-REAP)'!$J:$J,$J$6),IF($J$3="Pipelined Subprojects",SUMIFS('SP List (I-REAP)'!$AD:$AD,'SP List (I-REAP)'!$D:$D,AllFundMode!$C71,'SP List (I-REAP)'!$P:$P,AllFundMode!$J$3,'SP List (I-REAP)'!$J:$J,$J$6))))</f>
        <v>0</v>
      </c>
      <c r="N71" s="149" t="str">
        <f>IF($J$3="Entire Portfolio",COUNTIFS('SP List (I-REAP)'!$D:$D,AllFundMode!$C71,'SP List (I-REAP)'!$J:$J,$N$6),IF($J$3="Approved Subprojects",COUNTIFS('SP List (I-REAP)'!$D:$D,AllFundMode!$C71,'SP List (I-REAP)'!$P:$P,AllFundMode!$J$3,'SP List (I-REAP)'!$J:$J,$N$6),IF($J$3="Pipelined Subprojects",COUNTIFS('SP List (I-REAP)'!$D:$D,AllFundMode!$C71,'SP List (I-REAP)'!$P:$P,AllFundMode!$J$3,'SP List (I-REAP)'!$J:$J,$N$6))))</f>
        <v>0</v>
      </c>
      <c r="O71" s="148" t="str">
        <f>IF($J$3="Entire Portfolio",SUMIFS('SP List (I-REAP)'!$O:$O,'SP List (I-REAP)'!$D:$D,AllFundMode!$C71,'SP List (I-REAP)'!$J:$J,AllFundMode!$N$6),IF($J$3="Approved Subprojects",SUMIFS('SP List (I-REAP)'!$O:$O,'SP List (I-REAP)'!$D:$D,AllFundMode!$C71,'SP List (I-REAP)'!$P:$P,AllFundMode!$J$3,'SP List (I-REAP)'!$J:$J,AllFundMode!$N$6),IF($J$3="Pipelined Subprojects",SUMIFS('SP List (I-REAP)'!$O:$O,'SP List (I-REAP)'!$D:$D,AllFundMode!$C71,'SP List (I-REAP)'!$P:$P,AllFundMode!$J$3,'SP List (I-REAP)'!$J:$J,AllFundMode!$N$6))))/1000000</f>
        <v>0</v>
      </c>
      <c r="P71" s="149" t="str">
        <f>IF($J$3="Entire Portfolio",SUMIFS('SP List (I-REAP)'!$AA:$AA,'SP List (I-REAP)'!$D:$D,AllFundMode!$C71,'SP List (I-REAP)'!$J:$J,$N$6),IF($J$3="Approved Subprojects",SUMIFS('SP List (I-REAP)'!$AA:$AA,'SP List (I-REAP)'!$D:$D,AllFundMode!$C71,'SP List (I-REAP)'!$P:$P,AllFundMode!$J$3,'SP List (I-REAP)'!$J:$J,$N$6),IF($J$3="Pipelined Subprojects",SUMIFS('SP List (I-REAP)'!$AA:$AA,'SP List (I-REAP)'!$D:$D,AllFundMode!$C71,'SP List (I-REAP)'!$P:$P,AllFundMode!$J$3,'SP List (I-REAP)'!$J:$J,$N$6))))</f>
        <v>0</v>
      </c>
      <c r="Q71" s="149" t="str">
        <f>IF($J$3="Entire Portfolio",SUMIFS('SP List (I-REAP)'!$AD:$AD,'SP List (I-REAP)'!$D:$D,AllFundMode!$C71,'SP List (I-REAP)'!$J:$J,$N$6),IF($J$3="Approved Subprojects",SUMIFS('SP List (I-REAP)'!$AD:$AD,'SP List (I-REAP)'!$D:$D,AllFundMode!$C71,'SP List (I-REAP)'!$P:$P,AllFundMode!$J$3,'SP List (I-REAP)'!$J:$J,$N$6),IF($J$3="Pipelined Subprojects",SUMIFS('SP List (I-REAP)'!$AD:$AD,'SP List (I-REAP)'!$D:$D,AllFundMode!$C71,'SP List (I-REAP)'!$P:$P,AllFundMode!$J$3,'SP List (I-REAP)'!$J:$J,$N$6))))</f>
        <v>0</v>
      </c>
      <c r="R71" s="149" t="str">
        <f>IF($J$3="Entire Portfolio",COUNTIFS('SP List (I-REAP)'!$D:$D,AllFundMode!$C71,'SP List (I-REAP)'!$J:$J,$R$6),IF($J$3="Approved Subprojects",COUNTIFS('SP List (I-REAP)'!$D:$D,AllFundMode!$C71,'SP List (I-REAP)'!$P:$P,AllFundMode!$J$3,'SP List (I-REAP)'!$J:$J,$R$6),IF($J$3="Pipelined Subprojects",COUNTIFS('SP List (I-REAP)'!$D:$D,AllFundMode!$C71,'SP List (I-REAP)'!$P:$P,AllFundMode!$J$3,'SP List (I-REAP)'!$J:$J,$R$6))))</f>
        <v>0</v>
      </c>
      <c r="S71" s="148" t="str">
        <f>IF($J$3="Entire Portfolio",SUMIFS('SP List (I-REAP)'!$O:$O,'SP List (I-REAP)'!$D:$D,AllFundMode!$C71,'SP List (I-REAP)'!$J:$J,AllFundMode!$R$6),IF($J$3="Approved Subprojects",SUMIFS('SP List (I-REAP)'!$O:$O,'SP List (I-REAP)'!$D:$D,AllFundMode!$C71,'SP List (I-REAP)'!$P:$P,AllFundMode!$J$3,'SP List (I-REAP)'!$J:$J,AllFundMode!$R$6),IF($J$3="Pipelined Subprojects",SUMIFS('SP List (I-REAP)'!$O:$O,'SP List (I-REAP)'!$D:$D,AllFundMode!$C71,'SP List (I-REAP)'!$P:$P,AllFundMode!$J$3,'SP List (I-REAP)'!$J:$J,AllFundMode!$R$6))))/1000000</f>
        <v>0</v>
      </c>
      <c r="T71" s="149" t="str">
        <f>IF($J$3="Entire Portfolio",SUMIFS('SP List (I-REAP)'!$AA:$AA,'SP List (I-REAP)'!$D:$D,AllFundMode!$C71,'SP List (I-REAP)'!$J:$J,$R$6),IF($J$3="Approved Subprojects",SUMIFS('SP List (I-REAP)'!$AA:$AA,'SP List (I-REAP)'!$D:$D,AllFundMode!$C71,'SP List (I-REAP)'!$P:$P,AllFundMode!$J$3,'SP List (I-REAP)'!$J:$J,$R$6),IF($J$3="Pipelined Subprojects",SUMIFS('SP List (I-REAP)'!$AA:$AA,'SP List (I-REAP)'!$D:$D,AllFundMode!$C71,'SP List (I-REAP)'!$P:$P,AllFundMode!$J$3,'SP List (I-REAP)'!$J:$J,$R$6))))</f>
        <v>0</v>
      </c>
      <c r="U71" s="149" t="str">
        <f>IF($J$3="Entire Portfolio",SUMIFS('SP List (I-REAP)'!$AD:$AD,'SP List (I-REAP)'!$D:$D,AllFundMode!$C71,'SP List (I-REAP)'!$J:$J,$R$6),IF($J$3="Approved Subprojects",SUMIFS('SP List (I-REAP)'!$AD:$AD,'SP List (I-REAP)'!$D:$D,AllFundMode!$C71,'SP List (I-REAP)'!$P:$P,AllFundMode!$J$3,'SP List (I-REAP)'!$J:$J,$R$6),IF($J$3="Pipelined Subprojects",SUMIFS('SP List (I-REAP)'!$AD:$AD,'SP List (I-REAP)'!$D:$D,AllFundMode!$C71,'SP List (I-REAP)'!$P:$P,AllFundMode!$J$3,'SP List (I-REAP)'!$J:$J,$R$6))))</f>
        <v>0</v>
      </c>
    </row>
    <row r="72" spans="1:22">
      <c r="B72" s="302" t="s">
        <v>2033</v>
      </c>
      <c r="C72" s="303"/>
      <c r="D72" s="215" t="str">
        <f>SUM(D66:D71)</f>
        <v>0</v>
      </c>
      <c r="E72" s="211" t="str">
        <f>SUM(E66:E71)</f>
        <v>0</v>
      </c>
      <c r="F72" s="215" t="str">
        <f>SUM(F66:F71)</f>
        <v>0</v>
      </c>
      <c r="G72" s="215" t="str">
        <f>SUM(G66:G71)</f>
        <v>0</v>
      </c>
      <c r="H72" s="211" t="str">
        <f>IFERROR((+E72/F72)*1000," ")</f>
        <v>0</v>
      </c>
      <c r="I72" s="211" t="str">
        <f>IFERROR(E72*1000/G72," ")</f>
        <v>0</v>
      </c>
      <c r="J72" s="215" t="str">
        <f>SUM(J66:J71)</f>
        <v>0</v>
      </c>
      <c r="K72" s="211" t="str">
        <f>SUM(K66:K71)</f>
        <v>0</v>
      </c>
      <c r="L72" s="215" t="str">
        <f>SUM(L66:L71)</f>
        <v>0</v>
      </c>
      <c r="M72" s="215" t="str">
        <f>SUM(M66:M71)</f>
        <v>0</v>
      </c>
      <c r="N72" s="215" t="str">
        <f>SUM(N66:N71)</f>
        <v>0</v>
      </c>
      <c r="O72" s="211" t="str">
        <f>SUM(O66:O71)</f>
        <v>0</v>
      </c>
      <c r="P72" s="215" t="str">
        <f>SUM(P66:P71)</f>
        <v>0</v>
      </c>
      <c r="Q72" s="215" t="str">
        <f>SUM(Q66:Q71)</f>
        <v>0</v>
      </c>
      <c r="R72" s="215" t="str">
        <f>SUM(R66:R71)</f>
        <v>0</v>
      </c>
      <c r="S72" s="211" t="str">
        <f>SUM(S66:S71)</f>
        <v>0</v>
      </c>
      <c r="T72" s="215" t="str">
        <f>SUM(T66:T71)</f>
        <v>0</v>
      </c>
      <c r="U72" s="215" t="str">
        <f>SUM(U66:U71)</f>
        <v>0</v>
      </c>
    </row>
    <row r="73" spans="1:22">
      <c r="B73" s="300" t="s">
        <v>19</v>
      </c>
      <c r="C73" s="301"/>
      <c r="D73" s="218" t="str">
        <f>+D76+D81+D86+D91+D97+D100</f>
        <v>0</v>
      </c>
      <c r="E73" s="219" t="str">
        <f>+E76+E81+E86+E91+E97+E100</f>
        <v>0</v>
      </c>
      <c r="F73" s="218" t="str">
        <f>+F76+F81+F86+F91+F97+F100</f>
        <v>0</v>
      </c>
      <c r="G73" s="218" t="str">
        <f>+G76+G81+G86+G91+G97+G100</f>
        <v>0</v>
      </c>
      <c r="H73" s="219" t="str">
        <f>IFERROR((+E73/F73)*1000," ")</f>
        <v>0</v>
      </c>
      <c r="I73" s="219" t="str">
        <f>IFERROR(E73*1000/G73," ")</f>
        <v>0</v>
      </c>
      <c r="J73" s="218" t="str">
        <f>+J76+J81+J86+J91+J97+J100</f>
        <v>0</v>
      </c>
      <c r="K73" s="219" t="str">
        <f>+K76+K81+K86+K91+K97+K100</f>
        <v>0</v>
      </c>
      <c r="L73" s="218" t="str">
        <f>+L76+L81+L86+L91+L97+L100</f>
        <v>0</v>
      </c>
      <c r="M73" s="218" t="str">
        <f>+M76+M81+M86+M91+M97+M100</f>
        <v>0</v>
      </c>
      <c r="N73" s="218" t="str">
        <f>+N76+N81+N86+N91+N97+N100</f>
        <v>0</v>
      </c>
      <c r="O73" s="219" t="str">
        <f>+O76+O81+O86+O91+O97+O100</f>
        <v>0</v>
      </c>
      <c r="P73" s="218" t="str">
        <f>+P76+P81+P86+P91+P97+P100</f>
        <v>0</v>
      </c>
      <c r="Q73" s="218" t="str">
        <f>+Q76+Q81+Q86+Q91+Q97+Q100</f>
        <v>0</v>
      </c>
      <c r="R73" s="218" t="str">
        <f>+R76+R81+R86+R91+R97+R100</f>
        <v>0</v>
      </c>
      <c r="S73" s="219" t="str">
        <f>+S76+S81+S86+S91+S97+S100</f>
        <v>0</v>
      </c>
      <c r="T73" s="218" t="str">
        <f>+T76+T81+T86+T91+T97+T100</f>
        <v>0</v>
      </c>
      <c r="U73" s="218" t="str">
        <f>+U76+U81+U86+U91+U97+U100</f>
        <v>0</v>
      </c>
    </row>
    <row r="74" spans="1:22">
      <c r="B74" s="196" t="s">
        <v>32</v>
      </c>
      <c r="C74" s="196" t="s">
        <v>98</v>
      </c>
      <c r="D74" s="149" t="str">
        <f>IF($J$3="Entire Portfolio",COUNTIF('SP List (I-REAP)'!$D:$D,AllFundMode!$C74),IF($J$3="Approved Subprojects",COUNTIFS('SP List (I-REAP)'!$D:$D,AllFundMode!$C74,'SP List (I-REAP)'!$P:$P,AllFundMode!$J$3),IF($J$3="Pipelined Subprojects",COUNTIFS('SP List (I-REAP)'!$D:$D,AllFundMode!$C74,'SP List (I-REAP)'!$P:$P,AllFundMode!$J$3))))</f>
        <v>0</v>
      </c>
      <c r="E74" s="148" t="str">
        <f>IF($J$3="Entire Portfolio",SUMIF('SP List (I-REAP)'!$D:$D,AllFundMode!$C74,'SP List (I-REAP)'!$O:$O),IF($J$3="Approved Subprojects",SUMIFS('SP List (I-REAP)'!$O:$O,'SP List (I-REAP)'!$D:$D,AllFundMode!$C74,'SP List (I-REAP)'!$P:$P,AllFundMode!$J$3),IF($J$3="Pipelined Subprojects",SUMIFS('SP List (I-REAP)'!$O:$O,'SP List (I-REAP)'!$D:$D,AllFundMode!$C74,'SP List (I-REAP)'!$P:$P,AllFundMode!$J$3))))/1000000</f>
        <v>0</v>
      </c>
      <c r="F74" s="149" t="str">
        <f>IF($J$3="Entire Portfolio",SUMIF('SP List (I-REAP)'!$D:$D,AllFundMode!$C74,'SP List (I-REAP)'!$AA:$AA),IF($J$3="Approved Subprojects",SUMIFS('SP List (I-REAP)'!$AA:$AA,'SP List (I-REAP)'!$D:$D,AllFundMode!$C74,'SP List (I-REAP)'!$P:$P,AllFundMode!$J$3),IF($J$3="Pipelined Subprojects",SUMIFS('SP List (I-REAP)'!$AA:$AA,'SP List (I-REAP)'!$D:$D,AllFundMode!$C74,'SP List (I-REAP)'!$P:$P,AllFundMode!$J$3))))</f>
        <v>0</v>
      </c>
      <c r="G74" s="149" t="str">
        <f>IF($J$3="Entire Portfolio",SUMIF('SP List (I-REAP)'!$D:$D,AllFundMode!$C74,'SP List (I-REAP)'!$AD:$AD),IF($J$3="Approved Subprojects",SUMIFS('SP List (I-REAP)'!$AD:$AD,'SP List (I-REAP)'!$D:$D,AllFundMode!$C74,'SP List (I-REAP)'!$P:$P,AllFundMode!$J$3),IF($J$3="Pipelined Subprojects",SUMIFS('SP List (I-REAP)'!$AD:$AD,'SP List (I-REAP)'!$D:$D,AllFundMode!$C74,'SP List (I-REAP)'!$P:$P,AllFundMode!$J$3))))</f>
        <v>0</v>
      </c>
      <c r="H74" s="159" t="str">
        <f>IFERROR((+E74/F74)*1000," ")</f>
        <v>0</v>
      </c>
      <c r="I74" s="159" t="str">
        <f>IFERROR(E74*1000/G74," ")</f>
        <v>0</v>
      </c>
      <c r="J74" s="149" t="str">
        <f>IF($J$3="Entire Portfolio",COUNTIFS('SP List (I-REAP)'!$D:$D,AllFundMode!$C74,'SP List (I-REAP)'!$J:$J,$J$6),IF($J$3="Approved Subprojects",COUNTIFS('SP List (I-REAP)'!$D:$D,AllFundMode!$C74,'SP List (I-REAP)'!$P:$P,AllFundMode!$J$3,'SP List (I-REAP)'!$J:$J,$J$6),IF($J$3="Pipelined Subprojects",COUNTIFS('SP List (I-REAP)'!$D:$D,AllFundMode!$C74,'SP List (I-REAP)'!$P:$P,AllFundMode!$J$3,'SP List (I-REAP)'!$J:$J,$J$6))))</f>
        <v>0</v>
      </c>
      <c r="K74" s="148" t="str">
        <f>IF($J$3="Entire Portfolio",SUMIFS('SP List (I-REAP)'!$O:$O,'SP List (I-REAP)'!$D:$D,AllFundMode!$C74,'SP List (I-REAP)'!$J:$J,AllFundMode!$J$6),IF($J$3="Approved Subprojects",SUMIFS('SP List (I-REAP)'!$O:$O,'SP List (I-REAP)'!$D:$D,AllFundMode!$C74,'SP List (I-REAP)'!$P:$P,AllFundMode!$J$3,'SP List (I-REAP)'!$J:$J,AllFundMode!$J$6),IF($J$3="Pipelined Subprojects",SUMIFS('SP List (I-REAP)'!$O:$O,'SP List (I-REAP)'!$D:$D,AllFundMode!$C74,'SP List (I-REAP)'!$P:$P,AllFundMode!$J$3,'SP List (I-REAP)'!$J:$J,AllFundMode!$J$6))))/1000000</f>
        <v>0</v>
      </c>
      <c r="L74" s="149" t="str">
        <f>IF($J$3="Entire Portfolio",SUMIFS('SP List (I-REAP)'!$AA:$AA,'SP List (I-REAP)'!$D:$D,AllFundMode!$C74,'SP List (I-REAP)'!$J:$J,$J$6),IF($J$3="Approved Subprojects",SUMIFS('SP List (I-REAP)'!$AA:$AA,'SP List (I-REAP)'!$D:$D,AllFundMode!$C74,'SP List (I-REAP)'!$P:$P,AllFundMode!$J$3,'SP List (I-REAP)'!$J:$J,$J$6),IF($J$3="Pipelined Subprojects",SUMIFS('SP List (I-REAP)'!$AA:$AA,'SP List (I-REAP)'!$D:$D,AllFundMode!$C74,'SP List (I-REAP)'!$P:$P,AllFundMode!$J$3,'SP List (I-REAP)'!$J:$J,$J$6))))</f>
        <v>0</v>
      </c>
      <c r="M74" s="149" t="str">
        <f>IF($J$3="Entire Portfolio",SUMIFS('SP List (I-REAP)'!$AD:$AD,'SP List (I-REAP)'!$D:$D,AllFundMode!$C74,'SP List (I-REAP)'!$J:$J,$J$6),IF($J$3="Approved Subprojects",SUMIFS('SP List (I-REAP)'!$AD:$AD,'SP List (I-REAP)'!$D:$D,AllFundMode!$C74,'SP List (I-REAP)'!$P:$P,AllFundMode!$J$3,'SP List (I-REAP)'!$J:$J,$J$6),IF($J$3="Pipelined Subprojects",SUMIFS('SP List (I-REAP)'!$AD:$AD,'SP List (I-REAP)'!$D:$D,AllFundMode!$C74,'SP List (I-REAP)'!$P:$P,AllFundMode!$J$3,'SP List (I-REAP)'!$J:$J,$J$6))))</f>
        <v>0</v>
      </c>
      <c r="N74" s="149" t="str">
        <f>IF($J$3="Entire Portfolio",COUNTIFS('SP List (I-REAP)'!$D:$D,AllFundMode!$C74,'SP List (I-REAP)'!$J:$J,$N$6),IF($J$3="Approved Subprojects",COUNTIFS('SP List (I-REAP)'!$D:$D,AllFundMode!$C74,'SP List (I-REAP)'!$P:$P,AllFundMode!$J$3,'SP List (I-REAP)'!$J:$J,$N$6),IF($J$3="Pipelined Subprojects",COUNTIFS('SP List (I-REAP)'!$D:$D,AllFundMode!$C74,'SP List (I-REAP)'!$P:$P,AllFundMode!$J$3,'SP List (I-REAP)'!$J:$J,$N$6))))</f>
        <v>0</v>
      </c>
      <c r="O74" s="148" t="str">
        <f>IF($J$3="Entire Portfolio",SUMIFS('SP List (I-REAP)'!$O:$O,'SP List (I-REAP)'!$D:$D,AllFundMode!$C74,'SP List (I-REAP)'!$J:$J,AllFundMode!$N$6),IF($J$3="Approved Subprojects",SUMIFS('SP List (I-REAP)'!$O:$O,'SP List (I-REAP)'!$D:$D,AllFundMode!$C74,'SP List (I-REAP)'!$P:$P,AllFundMode!$J$3,'SP List (I-REAP)'!$J:$J,AllFundMode!$N$6),IF($J$3="Pipelined Subprojects",SUMIFS('SP List (I-REAP)'!$O:$O,'SP List (I-REAP)'!$D:$D,AllFundMode!$C74,'SP List (I-REAP)'!$P:$P,AllFundMode!$J$3,'SP List (I-REAP)'!$J:$J,AllFundMode!$N$6))))/1000000</f>
        <v>0</v>
      </c>
      <c r="P74" s="149" t="str">
        <f>IF($J$3="Entire Portfolio",SUMIFS('SP List (I-REAP)'!$AA:$AA,'SP List (I-REAP)'!$D:$D,AllFundMode!$C74,'SP List (I-REAP)'!$J:$J,$N$6),IF($J$3="Approved Subprojects",SUMIFS('SP List (I-REAP)'!$AA:$AA,'SP List (I-REAP)'!$D:$D,AllFundMode!$C74,'SP List (I-REAP)'!$P:$P,AllFundMode!$J$3,'SP List (I-REAP)'!$J:$J,$N$6),IF($J$3="Pipelined Subprojects",SUMIFS('SP List (I-REAP)'!$AA:$AA,'SP List (I-REAP)'!$D:$D,AllFundMode!$C74,'SP List (I-REAP)'!$P:$P,AllFundMode!$J$3,'SP List (I-REAP)'!$J:$J,$N$6))))</f>
        <v>0</v>
      </c>
      <c r="Q74" s="149" t="str">
        <f>IF($J$3="Entire Portfolio",SUMIFS('SP List (I-REAP)'!$AD:$AD,'SP List (I-REAP)'!$D:$D,AllFundMode!$C74,'SP List (I-REAP)'!$J:$J,$N$6),IF($J$3="Approved Subprojects",SUMIFS('SP List (I-REAP)'!$AD:$AD,'SP List (I-REAP)'!$D:$D,AllFundMode!$C74,'SP List (I-REAP)'!$P:$P,AllFundMode!$J$3,'SP List (I-REAP)'!$J:$J,$N$6),IF($J$3="Pipelined Subprojects",SUMIFS('SP List (I-REAP)'!$AD:$AD,'SP List (I-REAP)'!$D:$D,AllFundMode!$C74,'SP List (I-REAP)'!$P:$P,AllFundMode!$J$3,'SP List (I-REAP)'!$J:$J,$N$6))))</f>
        <v>0</v>
      </c>
      <c r="R74" s="149" t="str">
        <f>IF($J$3="Entire Portfolio",COUNTIFS('SP List (I-REAP)'!$D:$D,AllFundMode!$C74,'SP List (I-REAP)'!$J:$J,$R$6),IF($J$3="Approved Subprojects",COUNTIFS('SP List (I-REAP)'!$D:$D,AllFundMode!$C74,'SP List (I-REAP)'!$P:$P,AllFundMode!$J$3,'SP List (I-REAP)'!$J:$J,$R$6),IF($J$3="Pipelined Subprojects",COUNTIFS('SP List (I-REAP)'!$D:$D,AllFundMode!$C74,'SP List (I-REAP)'!$P:$P,AllFundMode!$J$3,'SP List (I-REAP)'!$J:$J,$R$6))))</f>
        <v>0</v>
      </c>
      <c r="S74" s="148" t="str">
        <f>IF($J$3="Entire Portfolio",SUMIFS('SP List (I-REAP)'!$O:$O,'SP List (I-REAP)'!$D:$D,AllFundMode!$C74,'SP List (I-REAP)'!$J:$J,AllFundMode!$R$6),IF($J$3="Approved Subprojects",SUMIFS('SP List (I-REAP)'!$O:$O,'SP List (I-REAP)'!$D:$D,AllFundMode!$C74,'SP List (I-REAP)'!$P:$P,AllFundMode!$J$3,'SP List (I-REAP)'!$J:$J,AllFundMode!$R$6),IF($J$3="Pipelined Subprojects",SUMIFS('SP List (I-REAP)'!$O:$O,'SP List (I-REAP)'!$D:$D,AllFundMode!$C74,'SP List (I-REAP)'!$P:$P,AllFundMode!$J$3,'SP List (I-REAP)'!$J:$J,AllFundMode!$R$6))))/1000000</f>
        <v>0</v>
      </c>
      <c r="T74" s="149" t="str">
        <f>IF($J$3="Entire Portfolio",SUMIFS('SP List (I-REAP)'!$AA:$AA,'SP List (I-REAP)'!$D:$D,AllFundMode!$C74,'SP List (I-REAP)'!$J:$J,$R$6),IF($J$3="Approved Subprojects",SUMIFS('SP List (I-REAP)'!$AA:$AA,'SP List (I-REAP)'!$D:$D,AllFundMode!$C74,'SP List (I-REAP)'!$P:$P,AllFundMode!$J$3,'SP List (I-REAP)'!$J:$J,$R$6),IF($J$3="Pipelined Subprojects",SUMIFS('SP List (I-REAP)'!$AA:$AA,'SP List (I-REAP)'!$D:$D,AllFundMode!$C74,'SP List (I-REAP)'!$P:$P,AllFundMode!$J$3,'SP List (I-REAP)'!$J:$J,$R$6))))</f>
        <v>0</v>
      </c>
      <c r="U74" s="149" t="str">
        <f>IF($J$3="Entire Portfolio",SUMIFS('SP List (I-REAP)'!$AD:$AD,'SP List (I-REAP)'!$D:$D,AllFundMode!$C74,'SP List (I-REAP)'!$J:$J,$R$6),IF($J$3="Approved Subprojects",SUMIFS('SP List (I-REAP)'!$AD:$AD,'SP List (I-REAP)'!$D:$D,AllFundMode!$C74,'SP List (I-REAP)'!$P:$P,AllFundMode!$J$3,'SP List (I-REAP)'!$J:$J,$R$6),IF($J$3="Pipelined Subprojects",SUMIFS('SP List (I-REAP)'!$AD:$AD,'SP List (I-REAP)'!$D:$D,AllFundMode!$C74,'SP List (I-REAP)'!$P:$P,AllFundMode!$J$3,'SP List (I-REAP)'!$J:$J,$R$6))))</f>
        <v>0</v>
      </c>
    </row>
    <row r="75" spans="1:22">
      <c r="B75" s="196" t="s">
        <v>32</v>
      </c>
      <c r="C75" s="196" t="s">
        <v>99</v>
      </c>
      <c r="D75" s="149" t="str">
        <f>IF($J$3="Entire Portfolio",COUNTIF('SP List (I-REAP)'!$D:$D,AllFundMode!$C75),IF($J$3="Approved Subprojects",COUNTIFS('SP List (I-REAP)'!$D:$D,AllFundMode!$C75,'SP List (I-REAP)'!$P:$P,AllFundMode!$J$3),IF($J$3="Pipelined Subprojects",COUNTIFS('SP List (I-REAP)'!$D:$D,AllFundMode!$C75,'SP List (I-REAP)'!$P:$P,AllFundMode!$J$3))))</f>
        <v>0</v>
      </c>
      <c r="E75" s="148" t="str">
        <f>IF($J$3="Entire Portfolio",SUMIF('SP List (I-REAP)'!$D:$D,AllFundMode!$C75,'SP List (I-REAP)'!$O:$O),IF($J$3="Approved Subprojects",SUMIFS('SP List (I-REAP)'!$O:$O,'SP List (I-REAP)'!$D:$D,AllFundMode!$C75,'SP List (I-REAP)'!$P:$P,AllFundMode!$J$3),IF($J$3="Pipelined Subprojects",SUMIFS('SP List (I-REAP)'!$O:$O,'SP List (I-REAP)'!$D:$D,AllFundMode!$C75,'SP List (I-REAP)'!$P:$P,AllFundMode!$J$3))))/1000000</f>
        <v>0</v>
      </c>
      <c r="F75" s="149" t="str">
        <f>IF($J$3="Entire Portfolio",SUMIF('SP List (I-REAP)'!$D:$D,AllFundMode!$C75,'SP List (I-REAP)'!$AA:$AA),IF($J$3="Approved Subprojects",SUMIFS('SP List (I-REAP)'!$AA:$AA,'SP List (I-REAP)'!$D:$D,AllFundMode!$C75,'SP List (I-REAP)'!$P:$P,AllFundMode!$J$3),IF($J$3="Pipelined Subprojects",SUMIFS('SP List (I-REAP)'!$AA:$AA,'SP List (I-REAP)'!$D:$D,AllFundMode!$C75,'SP List (I-REAP)'!$P:$P,AllFundMode!$J$3))))</f>
        <v>0</v>
      </c>
      <c r="G75" s="149" t="str">
        <f>IF($J$3="Entire Portfolio",SUMIF('SP List (I-REAP)'!$D:$D,AllFundMode!$C75,'SP List (I-REAP)'!$AD:$AD),IF($J$3="Approved Subprojects",SUMIFS('SP List (I-REAP)'!$AD:$AD,'SP List (I-REAP)'!$D:$D,AllFundMode!$C75,'SP List (I-REAP)'!$P:$P,AllFundMode!$J$3),IF($J$3="Pipelined Subprojects",SUMIFS('SP List (I-REAP)'!$AD:$AD,'SP List (I-REAP)'!$D:$D,AllFundMode!$C75,'SP List (I-REAP)'!$P:$P,AllFundMode!$J$3))))</f>
        <v>0</v>
      </c>
      <c r="H75" s="159" t="str">
        <f>IFERROR((+E75/F75)*1000," ")</f>
        <v>0</v>
      </c>
      <c r="I75" s="159" t="str">
        <f>IFERROR(E75*1000/G75," ")</f>
        <v>0</v>
      </c>
      <c r="J75" s="149" t="str">
        <f>IF($J$3="Entire Portfolio",COUNTIFS('SP List (I-REAP)'!$D:$D,AllFundMode!$C75,'SP List (I-REAP)'!$J:$J,$J$6),IF($J$3="Approved Subprojects",COUNTIFS('SP List (I-REAP)'!$D:$D,AllFundMode!$C75,'SP List (I-REAP)'!$P:$P,AllFundMode!$J$3,'SP List (I-REAP)'!$J:$J,$J$6),IF($J$3="Pipelined Subprojects",COUNTIFS('SP List (I-REAP)'!$D:$D,AllFundMode!$C75,'SP List (I-REAP)'!$P:$P,AllFundMode!$J$3,'SP List (I-REAP)'!$J:$J,$J$6))))</f>
        <v>0</v>
      </c>
      <c r="K75" s="148" t="str">
        <f>IF($J$3="Entire Portfolio",SUMIFS('SP List (I-REAP)'!$O:$O,'SP List (I-REAP)'!$D:$D,AllFundMode!$C75,'SP List (I-REAP)'!$J:$J,AllFundMode!$J$6),IF($J$3="Approved Subprojects",SUMIFS('SP List (I-REAP)'!$O:$O,'SP List (I-REAP)'!$D:$D,AllFundMode!$C75,'SP List (I-REAP)'!$P:$P,AllFundMode!$J$3,'SP List (I-REAP)'!$J:$J,AllFundMode!$J$6),IF($J$3="Pipelined Subprojects",SUMIFS('SP List (I-REAP)'!$O:$O,'SP List (I-REAP)'!$D:$D,AllFundMode!$C75,'SP List (I-REAP)'!$P:$P,AllFundMode!$J$3,'SP List (I-REAP)'!$J:$J,AllFundMode!$J$6))))/1000000</f>
        <v>0</v>
      </c>
      <c r="L75" s="149" t="str">
        <f>IF($J$3="Entire Portfolio",SUMIFS('SP List (I-REAP)'!$AA:$AA,'SP List (I-REAP)'!$D:$D,AllFundMode!$C75,'SP List (I-REAP)'!$J:$J,$J$6),IF($J$3="Approved Subprojects",SUMIFS('SP List (I-REAP)'!$AA:$AA,'SP List (I-REAP)'!$D:$D,AllFundMode!$C75,'SP List (I-REAP)'!$P:$P,AllFundMode!$J$3,'SP List (I-REAP)'!$J:$J,$J$6),IF($J$3="Pipelined Subprojects",SUMIFS('SP List (I-REAP)'!$AA:$AA,'SP List (I-REAP)'!$D:$D,AllFundMode!$C75,'SP List (I-REAP)'!$P:$P,AllFundMode!$J$3,'SP List (I-REAP)'!$J:$J,$J$6))))</f>
        <v>0</v>
      </c>
      <c r="M75" s="149" t="str">
        <f>IF($J$3="Entire Portfolio",SUMIFS('SP List (I-REAP)'!$AD:$AD,'SP List (I-REAP)'!$D:$D,AllFundMode!$C75,'SP List (I-REAP)'!$J:$J,$J$6),IF($J$3="Approved Subprojects",SUMIFS('SP List (I-REAP)'!$AD:$AD,'SP List (I-REAP)'!$D:$D,AllFundMode!$C75,'SP List (I-REAP)'!$P:$P,AllFundMode!$J$3,'SP List (I-REAP)'!$J:$J,$J$6),IF($J$3="Pipelined Subprojects",SUMIFS('SP List (I-REAP)'!$AD:$AD,'SP List (I-REAP)'!$D:$D,AllFundMode!$C75,'SP List (I-REAP)'!$P:$P,AllFundMode!$J$3,'SP List (I-REAP)'!$J:$J,$J$6))))</f>
        <v>0</v>
      </c>
      <c r="N75" s="149" t="str">
        <f>IF($J$3="Entire Portfolio",COUNTIFS('SP List (I-REAP)'!$D:$D,AllFundMode!$C75,'SP List (I-REAP)'!$J:$J,$N$6),IF($J$3="Approved Subprojects",COUNTIFS('SP List (I-REAP)'!$D:$D,AllFundMode!$C75,'SP List (I-REAP)'!$P:$P,AllFundMode!$J$3,'SP List (I-REAP)'!$J:$J,$N$6),IF($J$3="Pipelined Subprojects",COUNTIFS('SP List (I-REAP)'!$D:$D,AllFundMode!$C75,'SP List (I-REAP)'!$P:$P,AllFundMode!$J$3,'SP List (I-REAP)'!$J:$J,$N$6))))</f>
        <v>0</v>
      </c>
      <c r="O75" s="148" t="str">
        <f>IF($J$3="Entire Portfolio",SUMIFS('SP List (I-REAP)'!$O:$O,'SP List (I-REAP)'!$D:$D,AllFundMode!$C75,'SP List (I-REAP)'!$J:$J,AllFundMode!$N$6),IF($J$3="Approved Subprojects",SUMIFS('SP List (I-REAP)'!$O:$O,'SP List (I-REAP)'!$D:$D,AllFundMode!$C75,'SP List (I-REAP)'!$P:$P,AllFundMode!$J$3,'SP List (I-REAP)'!$J:$J,AllFundMode!$N$6),IF($J$3="Pipelined Subprojects",SUMIFS('SP List (I-REAP)'!$O:$O,'SP List (I-REAP)'!$D:$D,AllFundMode!$C75,'SP List (I-REAP)'!$P:$P,AllFundMode!$J$3,'SP List (I-REAP)'!$J:$J,AllFundMode!$N$6))))/1000000</f>
        <v>0</v>
      </c>
      <c r="P75" s="149" t="str">
        <f>IF($J$3="Entire Portfolio",SUMIFS('SP List (I-REAP)'!$AA:$AA,'SP List (I-REAP)'!$D:$D,AllFundMode!$C75,'SP List (I-REAP)'!$J:$J,$N$6),IF($J$3="Approved Subprojects",SUMIFS('SP List (I-REAP)'!$AA:$AA,'SP List (I-REAP)'!$D:$D,AllFundMode!$C75,'SP List (I-REAP)'!$P:$P,AllFundMode!$J$3,'SP List (I-REAP)'!$J:$J,$N$6),IF($J$3="Pipelined Subprojects",SUMIFS('SP List (I-REAP)'!$AA:$AA,'SP List (I-REAP)'!$D:$D,AllFundMode!$C75,'SP List (I-REAP)'!$P:$P,AllFundMode!$J$3,'SP List (I-REAP)'!$J:$J,$N$6))))</f>
        <v>0</v>
      </c>
      <c r="Q75" s="149" t="str">
        <f>IF($J$3="Entire Portfolio",SUMIFS('SP List (I-REAP)'!$AD:$AD,'SP List (I-REAP)'!$D:$D,AllFundMode!$C75,'SP List (I-REAP)'!$J:$J,$N$6),IF($J$3="Approved Subprojects",SUMIFS('SP List (I-REAP)'!$AD:$AD,'SP List (I-REAP)'!$D:$D,AllFundMode!$C75,'SP List (I-REAP)'!$P:$P,AllFundMode!$J$3,'SP List (I-REAP)'!$J:$J,$N$6),IF($J$3="Pipelined Subprojects",SUMIFS('SP List (I-REAP)'!$AD:$AD,'SP List (I-REAP)'!$D:$D,AllFundMode!$C75,'SP List (I-REAP)'!$P:$P,AllFundMode!$J$3,'SP List (I-REAP)'!$J:$J,$N$6))))</f>
        <v>0</v>
      </c>
      <c r="R75" s="149" t="str">
        <f>IF($J$3="Entire Portfolio",COUNTIFS('SP List (I-REAP)'!$D:$D,AllFundMode!$C75,'SP List (I-REAP)'!$J:$J,$R$6),IF($J$3="Approved Subprojects",COUNTIFS('SP List (I-REAP)'!$D:$D,AllFundMode!$C75,'SP List (I-REAP)'!$P:$P,AllFundMode!$J$3,'SP List (I-REAP)'!$J:$J,$R$6),IF($J$3="Pipelined Subprojects",COUNTIFS('SP List (I-REAP)'!$D:$D,AllFundMode!$C75,'SP List (I-REAP)'!$P:$P,AllFundMode!$J$3,'SP List (I-REAP)'!$J:$J,$R$6))))</f>
        <v>0</v>
      </c>
      <c r="S75" s="148" t="str">
        <f>IF($J$3="Entire Portfolio",SUMIFS('SP List (I-REAP)'!$O:$O,'SP List (I-REAP)'!$D:$D,AllFundMode!$C75,'SP List (I-REAP)'!$J:$J,AllFundMode!$R$6),IF($J$3="Approved Subprojects",SUMIFS('SP List (I-REAP)'!$O:$O,'SP List (I-REAP)'!$D:$D,AllFundMode!$C75,'SP List (I-REAP)'!$P:$P,AllFundMode!$J$3,'SP List (I-REAP)'!$J:$J,AllFundMode!$R$6),IF($J$3="Pipelined Subprojects",SUMIFS('SP List (I-REAP)'!$O:$O,'SP List (I-REAP)'!$D:$D,AllFundMode!$C75,'SP List (I-REAP)'!$P:$P,AllFundMode!$J$3,'SP List (I-REAP)'!$J:$J,AllFundMode!$R$6))))/1000000</f>
        <v>0</v>
      </c>
      <c r="T75" s="149" t="str">
        <f>IF($J$3="Entire Portfolio",SUMIFS('SP List (I-REAP)'!$AA:$AA,'SP List (I-REAP)'!$D:$D,AllFundMode!$C75,'SP List (I-REAP)'!$J:$J,$R$6),IF($J$3="Approved Subprojects",SUMIFS('SP List (I-REAP)'!$AA:$AA,'SP List (I-REAP)'!$D:$D,AllFundMode!$C75,'SP List (I-REAP)'!$P:$P,AllFundMode!$J$3,'SP List (I-REAP)'!$J:$J,$R$6),IF($J$3="Pipelined Subprojects",SUMIFS('SP List (I-REAP)'!$AA:$AA,'SP List (I-REAP)'!$D:$D,AllFundMode!$C75,'SP List (I-REAP)'!$P:$P,AllFundMode!$J$3,'SP List (I-REAP)'!$J:$J,$R$6))))</f>
        <v>0</v>
      </c>
      <c r="U75" s="149" t="str">
        <f>IF($J$3="Entire Portfolio",SUMIFS('SP List (I-REAP)'!$AD:$AD,'SP List (I-REAP)'!$D:$D,AllFundMode!$C75,'SP List (I-REAP)'!$J:$J,$R$6),IF($J$3="Approved Subprojects",SUMIFS('SP List (I-REAP)'!$AD:$AD,'SP List (I-REAP)'!$D:$D,AllFundMode!$C75,'SP List (I-REAP)'!$P:$P,AllFundMode!$J$3,'SP List (I-REAP)'!$J:$J,$R$6),IF($J$3="Pipelined Subprojects",SUMIFS('SP List (I-REAP)'!$AD:$AD,'SP List (I-REAP)'!$D:$D,AllFundMode!$C75,'SP List (I-REAP)'!$P:$P,AllFundMode!$J$3,'SP List (I-REAP)'!$J:$J,$R$6))))</f>
        <v>0</v>
      </c>
    </row>
    <row r="76" spans="1:22">
      <c r="B76" s="302" t="s">
        <v>2033</v>
      </c>
      <c r="C76" s="303"/>
      <c r="D76" s="215" t="str">
        <f>SUM(D74:D75)</f>
        <v>0</v>
      </c>
      <c r="E76" s="211" t="str">
        <f>SUM(E74:E75)</f>
        <v>0</v>
      </c>
      <c r="F76" s="215" t="str">
        <f>SUM(F74:F75)</f>
        <v>0</v>
      </c>
      <c r="G76" s="215" t="str">
        <f>SUM(G74:G75)</f>
        <v>0</v>
      </c>
      <c r="H76" s="211" t="str">
        <f>IFERROR((+E76/F76)*1000," ")</f>
        <v>0</v>
      </c>
      <c r="I76" s="211" t="str">
        <f>IFERROR(E76*1000/G76," ")</f>
        <v>0</v>
      </c>
      <c r="J76" s="215" t="str">
        <f>SUM(J74:J75)</f>
        <v>0</v>
      </c>
      <c r="K76" s="211" t="str">
        <f>SUM(K74:K75)</f>
        <v>0</v>
      </c>
      <c r="L76" s="215" t="str">
        <f>SUM(L74:L75)</f>
        <v>0</v>
      </c>
      <c r="M76" s="215" t="str">
        <f>SUM(M74:M75)</f>
        <v>0</v>
      </c>
      <c r="N76" s="215" t="str">
        <f>SUM(N74:N75)</f>
        <v>0</v>
      </c>
      <c r="O76" s="211" t="str">
        <f>SUM(O74:O75)</f>
        <v>0</v>
      </c>
      <c r="P76" s="215" t="str">
        <f>SUM(P74:P75)</f>
        <v>0</v>
      </c>
      <c r="Q76" s="215" t="str">
        <f>SUM(Q74:Q75)</f>
        <v>0</v>
      </c>
      <c r="R76" s="215" t="str">
        <f>SUM(R74:R75)</f>
        <v>0</v>
      </c>
      <c r="S76" s="211" t="str">
        <f>SUM(S74:S75)</f>
        <v>0</v>
      </c>
      <c r="T76" s="215" t="str">
        <f>SUM(T74:T75)</f>
        <v>0</v>
      </c>
      <c r="U76" s="215" t="str">
        <f>SUM(U74:U75)</f>
        <v>0</v>
      </c>
    </row>
    <row r="77" spans="1:22">
      <c r="B77" s="196" t="s">
        <v>34</v>
      </c>
      <c r="C77" s="196" t="s">
        <v>37</v>
      </c>
      <c r="D77" s="149" t="str">
        <f>IF($J$3="Entire Portfolio",COUNTIF('SP List (I-REAP)'!$D:$D,AllFundMode!$C77),IF($J$3="Approved Subprojects",COUNTIFS('SP List (I-REAP)'!$D:$D,AllFundMode!$C77,'SP List (I-REAP)'!$P:$P,AllFundMode!$J$3),IF($J$3="Pipelined Subprojects",COUNTIFS('SP List (I-REAP)'!$D:$D,AllFundMode!$C77,'SP List (I-REAP)'!$P:$P,AllFundMode!$J$3))))</f>
        <v>0</v>
      </c>
      <c r="E77" s="148" t="str">
        <f>IF($J$3="Entire Portfolio",SUMIF('SP List (I-REAP)'!$D:$D,AllFundMode!$C77,'SP List (I-REAP)'!$O:$O),IF($J$3="Approved Subprojects",SUMIFS('SP List (I-REAP)'!$O:$O,'SP List (I-REAP)'!$D:$D,AllFundMode!$C77,'SP List (I-REAP)'!$P:$P,AllFundMode!$J$3),IF($J$3="Pipelined Subprojects",SUMIFS('SP List (I-REAP)'!$O:$O,'SP List (I-REAP)'!$D:$D,AllFundMode!$C77,'SP List (I-REAP)'!$P:$P,AllFundMode!$J$3))))/1000000</f>
        <v>0</v>
      </c>
      <c r="F77" s="149" t="str">
        <f>IF($J$3="Entire Portfolio",SUMIF('SP List (I-REAP)'!$D:$D,AllFundMode!$C77,'SP List (I-REAP)'!$AA:$AA),IF($J$3="Approved Subprojects",SUMIFS('SP List (I-REAP)'!$AA:$AA,'SP List (I-REAP)'!$D:$D,AllFundMode!$C77,'SP List (I-REAP)'!$P:$P,AllFundMode!$J$3),IF($J$3="Pipelined Subprojects",SUMIFS('SP List (I-REAP)'!$AA:$AA,'SP List (I-REAP)'!$D:$D,AllFundMode!$C77,'SP List (I-REAP)'!$P:$P,AllFundMode!$J$3))))</f>
        <v>0</v>
      </c>
      <c r="G77" s="149" t="str">
        <f>IF($J$3="Entire Portfolio",SUMIF('SP List (I-REAP)'!$D:$D,AllFundMode!$C77,'SP List (I-REAP)'!$AD:$AD),IF($J$3="Approved Subprojects",SUMIFS('SP List (I-REAP)'!$AD:$AD,'SP List (I-REAP)'!$D:$D,AllFundMode!$C77,'SP List (I-REAP)'!$P:$P,AllFundMode!$J$3),IF($J$3="Pipelined Subprojects",SUMIFS('SP List (I-REAP)'!$AD:$AD,'SP List (I-REAP)'!$D:$D,AllFundMode!$C77,'SP List (I-REAP)'!$P:$P,AllFundMode!$J$3))))</f>
        <v>0</v>
      </c>
      <c r="H77" s="159" t="str">
        <f>IFERROR((+E77/F77)*1000," ")</f>
        <v>0</v>
      </c>
      <c r="I77" s="159" t="str">
        <f>IFERROR(E77*1000/G77," ")</f>
        <v>0</v>
      </c>
      <c r="J77" s="149" t="str">
        <f>IF($J$3="Entire Portfolio",COUNTIFS('SP List (I-REAP)'!$D:$D,AllFundMode!$C77,'SP List (I-REAP)'!$J:$J,$J$6),IF($J$3="Approved Subprojects",COUNTIFS('SP List (I-REAP)'!$D:$D,AllFundMode!$C77,'SP List (I-REAP)'!$P:$P,AllFundMode!$J$3,'SP List (I-REAP)'!$J:$J,$J$6),IF($J$3="Pipelined Subprojects",COUNTIFS('SP List (I-REAP)'!$D:$D,AllFundMode!$C77,'SP List (I-REAP)'!$P:$P,AllFundMode!$J$3,'SP List (I-REAP)'!$J:$J,$J$6))))</f>
        <v>0</v>
      </c>
      <c r="K77" s="148" t="str">
        <f>IF($J$3="Entire Portfolio",SUMIFS('SP List (I-REAP)'!$O:$O,'SP List (I-REAP)'!$D:$D,AllFundMode!$C77,'SP List (I-REAP)'!$J:$J,AllFundMode!$J$6),IF($J$3="Approved Subprojects",SUMIFS('SP List (I-REAP)'!$O:$O,'SP List (I-REAP)'!$D:$D,AllFundMode!$C77,'SP List (I-REAP)'!$P:$P,AllFundMode!$J$3,'SP List (I-REAP)'!$J:$J,AllFundMode!$J$6),IF($J$3="Pipelined Subprojects",SUMIFS('SP List (I-REAP)'!$O:$O,'SP List (I-REAP)'!$D:$D,AllFundMode!$C77,'SP List (I-REAP)'!$P:$P,AllFundMode!$J$3,'SP List (I-REAP)'!$J:$J,AllFundMode!$J$6))))/1000000</f>
        <v>0</v>
      </c>
      <c r="L77" s="149" t="str">
        <f>IF($J$3="Entire Portfolio",SUMIFS('SP List (I-REAP)'!$AA:$AA,'SP List (I-REAP)'!$D:$D,AllFundMode!$C77,'SP List (I-REAP)'!$J:$J,$J$6),IF($J$3="Approved Subprojects",SUMIFS('SP List (I-REAP)'!$AA:$AA,'SP List (I-REAP)'!$D:$D,AllFundMode!$C77,'SP List (I-REAP)'!$P:$P,AllFundMode!$J$3,'SP List (I-REAP)'!$J:$J,$J$6),IF($J$3="Pipelined Subprojects",SUMIFS('SP List (I-REAP)'!$AA:$AA,'SP List (I-REAP)'!$D:$D,AllFundMode!$C77,'SP List (I-REAP)'!$P:$P,AllFundMode!$J$3,'SP List (I-REAP)'!$J:$J,$J$6))))</f>
        <v>0</v>
      </c>
      <c r="M77" s="149" t="str">
        <f>IF($J$3="Entire Portfolio",SUMIFS('SP List (I-REAP)'!$AD:$AD,'SP List (I-REAP)'!$D:$D,AllFundMode!$C77,'SP List (I-REAP)'!$J:$J,$J$6),IF($J$3="Approved Subprojects",SUMIFS('SP List (I-REAP)'!$AD:$AD,'SP List (I-REAP)'!$D:$D,AllFundMode!$C77,'SP List (I-REAP)'!$P:$P,AllFundMode!$J$3,'SP List (I-REAP)'!$J:$J,$J$6),IF($J$3="Pipelined Subprojects",SUMIFS('SP List (I-REAP)'!$AD:$AD,'SP List (I-REAP)'!$D:$D,AllFundMode!$C77,'SP List (I-REAP)'!$P:$P,AllFundMode!$J$3,'SP List (I-REAP)'!$J:$J,$J$6))))</f>
        <v>0</v>
      </c>
      <c r="N77" s="149" t="str">
        <f>IF($J$3="Entire Portfolio",COUNTIFS('SP List (I-REAP)'!$D:$D,AllFundMode!$C77,'SP List (I-REAP)'!$J:$J,$N$6),IF($J$3="Approved Subprojects",COUNTIFS('SP List (I-REAP)'!$D:$D,AllFundMode!$C77,'SP List (I-REAP)'!$P:$P,AllFundMode!$J$3,'SP List (I-REAP)'!$J:$J,$N$6),IF($J$3="Pipelined Subprojects",COUNTIFS('SP List (I-REAP)'!$D:$D,AllFundMode!$C77,'SP List (I-REAP)'!$P:$P,AllFundMode!$J$3,'SP List (I-REAP)'!$J:$J,$N$6))))</f>
        <v>0</v>
      </c>
      <c r="O77" s="148" t="str">
        <f>IF($J$3="Entire Portfolio",SUMIFS('SP List (I-REAP)'!$O:$O,'SP List (I-REAP)'!$D:$D,AllFundMode!$C77,'SP List (I-REAP)'!$J:$J,AllFundMode!$N$6),IF($J$3="Approved Subprojects",SUMIFS('SP List (I-REAP)'!$O:$O,'SP List (I-REAP)'!$D:$D,AllFundMode!$C77,'SP List (I-REAP)'!$P:$P,AllFundMode!$J$3,'SP List (I-REAP)'!$J:$J,AllFundMode!$N$6),IF($J$3="Pipelined Subprojects",SUMIFS('SP List (I-REAP)'!$O:$O,'SP List (I-REAP)'!$D:$D,AllFundMode!$C77,'SP List (I-REAP)'!$P:$P,AllFundMode!$J$3,'SP List (I-REAP)'!$J:$J,AllFundMode!$N$6))))/1000000</f>
        <v>0</v>
      </c>
      <c r="P77" s="149" t="str">
        <f>IF($J$3="Entire Portfolio",SUMIFS('SP List (I-REAP)'!$AA:$AA,'SP List (I-REAP)'!$D:$D,AllFundMode!$C77,'SP List (I-REAP)'!$J:$J,$N$6),IF($J$3="Approved Subprojects",SUMIFS('SP List (I-REAP)'!$AA:$AA,'SP List (I-REAP)'!$D:$D,AllFundMode!$C77,'SP List (I-REAP)'!$P:$P,AllFundMode!$J$3,'SP List (I-REAP)'!$J:$J,$N$6),IF($J$3="Pipelined Subprojects",SUMIFS('SP List (I-REAP)'!$AA:$AA,'SP List (I-REAP)'!$D:$D,AllFundMode!$C77,'SP List (I-REAP)'!$P:$P,AllFundMode!$J$3,'SP List (I-REAP)'!$J:$J,$N$6))))</f>
        <v>0</v>
      </c>
      <c r="Q77" s="149" t="str">
        <f>IF($J$3="Entire Portfolio",SUMIFS('SP List (I-REAP)'!$AD:$AD,'SP List (I-REAP)'!$D:$D,AllFundMode!$C77,'SP List (I-REAP)'!$J:$J,$N$6),IF($J$3="Approved Subprojects",SUMIFS('SP List (I-REAP)'!$AD:$AD,'SP List (I-REAP)'!$D:$D,AllFundMode!$C77,'SP List (I-REAP)'!$P:$P,AllFundMode!$J$3,'SP List (I-REAP)'!$J:$J,$N$6),IF($J$3="Pipelined Subprojects",SUMIFS('SP List (I-REAP)'!$AD:$AD,'SP List (I-REAP)'!$D:$D,AllFundMode!$C77,'SP List (I-REAP)'!$P:$P,AllFundMode!$J$3,'SP List (I-REAP)'!$J:$J,$N$6))))</f>
        <v>0</v>
      </c>
      <c r="R77" s="149" t="str">
        <f>IF($J$3="Entire Portfolio",COUNTIFS('SP List (I-REAP)'!$D:$D,AllFundMode!$C77,'SP List (I-REAP)'!$J:$J,$R$6),IF($J$3="Approved Subprojects",COUNTIFS('SP List (I-REAP)'!$D:$D,AllFundMode!$C77,'SP List (I-REAP)'!$P:$P,AllFundMode!$J$3,'SP List (I-REAP)'!$J:$J,$R$6),IF($J$3="Pipelined Subprojects",COUNTIFS('SP List (I-REAP)'!$D:$D,AllFundMode!$C77,'SP List (I-REAP)'!$P:$P,AllFundMode!$J$3,'SP List (I-REAP)'!$J:$J,$R$6))))</f>
        <v>0</v>
      </c>
      <c r="S77" s="148" t="str">
        <f>IF($J$3="Entire Portfolio",SUMIFS('SP List (I-REAP)'!$O:$O,'SP List (I-REAP)'!$D:$D,AllFundMode!$C77,'SP List (I-REAP)'!$J:$J,AllFundMode!$R$6),IF($J$3="Approved Subprojects",SUMIFS('SP List (I-REAP)'!$O:$O,'SP List (I-REAP)'!$D:$D,AllFundMode!$C77,'SP List (I-REAP)'!$P:$P,AllFundMode!$J$3,'SP List (I-REAP)'!$J:$J,AllFundMode!$R$6),IF($J$3="Pipelined Subprojects",SUMIFS('SP List (I-REAP)'!$O:$O,'SP List (I-REAP)'!$D:$D,AllFundMode!$C77,'SP List (I-REAP)'!$P:$P,AllFundMode!$J$3,'SP List (I-REAP)'!$J:$J,AllFundMode!$R$6))))/1000000</f>
        <v>0</v>
      </c>
      <c r="T77" s="149" t="str">
        <f>IF($J$3="Entire Portfolio",SUMIFS('SP List (I-REAP)'!$AA:$AA,'SP List (I-REAP)'!$D:$D,AllFundMode!$C77,'SP List (I-REAP)'!$J:$J,$R$6),IF($J$3="Approved Subprojects",SUMIFS('SP List (I-REAP)'!$AA:$AA,'SP List (I-REAP)'!$D:$D,AllFundMode!$C77,'SP List (I-REAP)'!$P:$P,AllFundMode!$J$3,'SP List (I-REAP)'!$J:$J,$R$6),IF($J$3="Pipelined Subprojects",SUMIFS('SP List (I-REAP)'!$AA:$AA,'SP List (I-REAP)'!$D:$D,AllFundMode!$C77,'SP List (I-REAP)'!$P:$P,AllFundMode!$J$3,'SP List (I-REAP)'!$J:$J,$R$6))))</f>
        <v>0</v>
      </c>
      <c r="U77" s="149" t="str">
        <f>IF($J$3="Entire Portfolio",SUMIFS('SP List (I-REAP)'!$AD:$AD,'SP List (I-REAP)'!$D:$D,AllFundMode!$C77,'SP List (I-REAP)'!$J:$J,$R$6),IF($J$3="Approved Subprojects",SUMIFS('SP List (I-REAP)'!$AD:$AD,'SP List (I-REAP)'!$D:$D,AllFundMode!$C77,'SP List (I-REAP)'!$P:$P,AllFundMode!$J$3,'SP List (I-REAP)'!$J:$J,$R$6),IF($J$3="Pipelined Subprojects",SUMIFS('SP List (I-REAP)'!$AD:$AD,'SP List (I-REAP)'!$D:$D,AllFundMode!$C77,'SP List (I-REAP)'!$P:$P,AllFundMode!$J$3,'SP List (I-REAP)'!$J:$J,$R$6))))</f>
        <v>0</v>
      </c>
    </row>
    <row r="78" spans="1:22">
      <c r="B78" s="196" t="s">
        <v>34</v>
      </c>
      <c r="C78" s="196" t="s">
        <v>64</v>
      </c>
      <c r="D78" s="149" t="str">
        <f>IF($J$3="Entire Portfolio",COUNTIF('SP List (I-REAP)'!$D:$D,AllFundMode!$C78),IF($J$3="Approved Subprojects",COUNTIFS('SP List (I-REAP)'!$D:$D,AllFundMode!$C78,'SP List (I-REAP)'!$P:$P,AllFundMode!$J$3),IF($J$3="Pipelined Subprojects",COUNTIFS('SP List (I-REAP)'!$D:$D,AllFundMode!$C78,'SP List (I-REAP)'!$P:$P,AllFundMode!$J$3))))</f>
        <v>0</v>
      </c>
      <c r="E78" s="148" t="str">
        <f>IF($J$3="Entire Portfolio",SUMIF('SP List (I-REAP)'!$D:$D,AllFundMode!$C78,'SP List (I-REAP)'!$O:$O),IF($J$3="Approved Subprojects",SUMIFS('SP List (I-REAP)'!$O:$O,'SP List (I-REAP)'!$D:$D,AllFundMode!$C78,'SP List (I-REAP)'!$P:$P,AllFundMode!$J$3),IF($J$3="Pipelined Subprojects",SUMIFS('SP List (I-REAP)'!$O:$O,'SP List (I-REAP)'!$D:$D,AllFundMode!$C78,'SP List (I-REAP)'!$P:$P,AllFundMode!$J$3))))/1000000</f>
        <v>0</v>
      </c>
      <c r="F78" s="149" t="str">
        <f>IF($J$3="Entire Portfolio",SUMIF('SP List (I-REAP)'!$D:$D,AllFundMode!$C78,'SP List (I-REAP)'!$AA:$AA),IF($J$3="Approved Subprojects",SUMIFS('SP List (I-REAP)'!$AA:$AA,'SP List (I-REAP)'!$D:$D,AllFundMode!$C78,'SP List (I-REAP)'!$P:$P,AllFundMode!$J$3),IF($J$3="Pipelined Subprojects",SUMIFS('SP List (I-REAP)'!$AA:$AA,'SP List (I-REAP)'!$D:$D,AllFundMode!$C78,'SP List (I-REAP)'!$P:$P,AllFundMode!$J$3))))</f>
        <v>0</v>
      </c>
      <c r="G78" s="149" t="str">
        <f>IF($J$3="Entire Portfolio",SUMIF('SP List (I-REAP)'!$D:$D,AllFundMode!$C78,'SP List (I-REAP)'!$AD:$AD),IF($J$3="Approved Subprojects",SUMIFS('SP List (I-REAP)'!$AD:$AD,'SP List (I-REAP)'!$D:$D,AllFundMode!$C78,'SP List (I-REAP)'!$P:$P,AllFundMode!$J$3),IF($J$3="Pipelined Subprojects",SUMIFS('SP List (I-REAP)'!$AD:$AD,'SP List (I-REAP)'!$D:$D,AllFundMode!$C78,'SP List (I-REAP)'!$P:$P,AllFundMode!$J$3))))</f>
        <v>0</v>
      </c>
      <c r="H78" s="159" t="str">
        <f>IFERROR((+E78/F78)*1000," ")</f>
        <v>0</v>
      </c>
      <c r="I78" s="159" t="str">
        <f>IFERROR(E78*1000/G78," ")</f>
        <v>0</v>
      </c>
      <c r="J78" s="149" t="str">
        <f>IF($J$3="Entire Portfolio",COUNTIFS('SP List (I-REAP)'!$D:$D,AllFundMode!$C78,'SP List (I-REAP)'!$J:$J,$J$6),IF($J$3="Approved Subprojects",COUNTIFS('SP List (I-REAP)'!$D:$D,AllFundMode!$C78,'SP List (I-REAP)'!$P:$P,AllFundMode!$J$3,'SP List (I-REAP)'!$J:$J,$J$6),IF($J$3="Pipelined Subprojects",COUNTIFS('SP List (I-REAP)'!$D:$D,AllFundMode!$C78,'SP List (I-REAP)'!$P:$P,AllFundMode!$J$3,'SP List (I-REAP)'!$J:$J,$J$6))))</f>
        <v>0</v>
      </c>
      <c r="K78" s="148" t="str">
        <f>IF($J$3="Entire Portfolio",SUMIFS('SP List (I-REAP)'!$O:$O,'SP List (I-REAP)'!$D:$D,AllFundMode!$C78,'SP List (I-REAP)'!$J:$J,AllFundMode!$J$6),IF($J$3="Approved Subprojects",SUMIFS('SP List (I-REAP)'!$O:$O,'SP List (I-REAP)'!$D:$D,AllFundMode!$C78,'SP List (I-REAP)'!$P:$P,AllFundMode!$J$3,'SP List (I-REAP)'!$J:$J,AllFundMode!$J$6),IF($J$3="Pipelined Subprojects",SUMIFS('SP List (I-REAP)'!$O:$O,'SP List (I-REAP)'!$D:$D,AllFundMode!$C78,'SP List (I-REAP)'!$P:$P,AllFundMode!$J$3,'SP List (I-REAP)'!$J:$J,AllFundMode!$J$6))))/1000000</f>
        <v>0</v>
      </c>
      <c r="L78" s="149" t="str">
        <f>IF($J$3="Entire Portfolio",SUMIFS('SP List (I-REAP)'!$AA:$AA,'SP List (I-REAP)'!$D:$D,AllFundMode!$C78,'SP List (I-REAP)'!$J:$J,$J$6),IF($J$3="Approved Subprojects",SUMIFS('SP List (I-REAP)'!$AA:$AA,'SP List (I-REAP)'!$D:$D,AllFundMode!$C78,'SP List (I-REAP)'!$P:$P,AllFundMode!$J$3,'SP List (I-REAP)'!$J:$J,$J$6),IF($J$3="Pipelined Subprojects",SUMIFS('SP List (I-REAP)'!$AA:$AA,'SP List (I-REAP)'!$D:$D,AllFundMode!$C78,'SP List (I-REAP)'!$P:$P,AllFundMode!$J$3,'SP List (I-REAP)'!$J:$J,$J$6))))</f>
        <v>0</v>
      </c>
      <c r="M78" s="149" t="str">
        <f>IF($J$3="Entire Portfolio",SUMIFS('SP List (I-REAP)'!$AD:$AD,'SP List (I-REAP)'!$D:$D,AllFundMode!$C78,'SP List (I-REAP)'!$J:$J,$J$6),IF($J$3="Approved Subprojects",SUMIFS('SP List (I-REAP)'!$AD:$AD,'SP List (I-REAP)'!$D:$D,AllFundMode!$C78,'SP List (I-REAP)'!$P:$P,AllFundMode!$J$3,'SP List (I-REAP)'!$J:$J,$J$6),IF($J$3="Pipelined Subprojects",SUMIFS('SP List (I-REAP)'!$AD:$AD,'SP List (I-REAP)'!$D:$D,AllFundMode!$C78,'SP List (I-REAP)'!$P:$P,AllFundMode!$J$3,'SP List (I-REAP)'!$J:$J,$J$6))))</f>
        <v>0</v>
      </c>
      <c r="N78" s="149" t="str">
        <f>IF($J$3="Entire Portfolio",COUNTIFS('SP List (I-REAP)'!$D:$D,AllFundMode!$C78,'SP List (I-REAP)'!$J:$J,$N$6),IF($J$3="Approved Subprojects",COUNTIFS('SP List (I-REAP)'!$D:$D,AllFundMode!$C78,'SP List (I-REAP)'!$P:$P,AllFundMode!$J$3,'SP List (I-REAP)'!$J:$J,$N$6),IF($J$3="Pipelined Subprojects",COUNTIFS('SP List (I-REAP)'!$D:$D,AllFundMode!$C78,'SP List (I-REAP)'!$P:$P,AllFundMode!$J$3,'SP List (I-REAP)'!$J:$J,$N$6))))</f>
        <v>0</v>
      </c>
      <c r="O78" s="148" t="str">
        <f>IF($J$3="Entire Portfolio",SUMIFS('SP List (I-REAP)'!$O:$O,'SP List (I-REAP)'!$D:$D,AllFundMode!$C78,'SP List (I-REAP)'!$J:$J,AllFundMode!$N$6),IF($J$3="Approved Subprojects",SUMIFS('SP List (I-REAP)'!$O:$O,'SP List (I-REAP)'!$D:$D,AllFundMode!$C78,'SP List (I-REAP)'!$P:$P,AllFundMode!$J$3,'SP List (I-REAP)'!$J:$J,AllFundMode!$N$6),IF($J$3="Pipelined Subprojects",SUMIFS('SP List (I-REAP)'!$O:$O,'SP List (I-REAP)'!$D:$D,AllFundMode!$C78,'SP List (I-REAP)'!$P:$P,AllFundMode!$J$3,'SP List (I-REAP)'!$J:$J,AllFundMode!$N$6))))/1000000</f>
        <v>0</v>
      </c>
      <c r="P78" s="149" t="str">
        <f>IF($J$3="Entire Portfolio",SUMIFS('SP List (I-REAP)'!$AA:$AA,'SP List (I-REAP)'!$D:$D,AllFundMode!$C78,'SP List (I-REAP)'!$J:$J,$N$6),IF($J$3="Approved Subprojects",SUMIFS('SP List (I-REAP)'!$AA:$AA,'SP List (I-REAP)'!$D:$D,AllFundMode!$C78,'SP List (I-REAP)'!$P:$P,AllFundMode!$J$3,'SP List (I-REAP)'!$J:$J,$N$6),IF($J$3="Pipelined Subprojects",SUMIFS('SP List (I-REAP)'!$AA:$AA,'SP List (I-REAP)'!$D:$D,AllFundMode!$C78,'SP List (I-REAP)'!$P:$P,AllFundMode!$J$3,'SP List (I-REAP)'!$J:$J,$N$6))))</f>
        <v>0</v>
      </c>
      <c r="Q78" s="149" t="str">
        <f>IF($J$3="Entire Portfolio",SUMIFS('SP List (I-REAP)'!$AD:$AD,'SP List (I-REAP)'!$D:$D,AllFundMode!$C78,'SP List (I-REAP)'!$J:$J,$N$6),IF($J$3="Approved Subprojects",SUMIFS('SP List (I-REAP)'!$AD:$AD,'SP List (I-REAP)'!$D:$D,AllFundMode!$C78,'SP List (I-REAP)'!$P:$P,AllFundMode!$J$3,'SP List (I-REAP)'!$J:$J,$N$6),IF($J$3="Pipelined Subprojects",SUMIFS('SP List (I-REAP)'!$AD:$AD,'SP List (I-REAP)'!$D:$D,AllFundMode!$C78,'SP List (I-REAP)'!$P:$P,AllFundMode!$J$3,'SP List (I-REAP)'!$J:$J,$N$6))))</f>
        <v>0</v>
      </c>
      <c r="R78" s="149" t="str">
        <f>IF($J$3="Entire Portfolio",COUNTIFS('SP List (I-REAP)'!$D:$D,AllFundMode!$C78,'SP List (I-REAP)'!$J:$J,$R$6),IF($J$3="Approved Subprojects",COUNTIFS('SP List (I-REAP)'!$D:$D,AllFundMode!$C78,'SP List (I-REAP)'!$P:$P,AllFundMode!$J$3,'SP List (I-REAP)'!$J:$J,$R$6),IF($J$3="Pipelined Subprojects",COUNTIFS('SP List (I-REAP)'!$D:$D,AllFundMode!$C78,'SP List (I-REAP)'!$P:$P,AllFundMode!$J$3,'SP List (I-REAP)'!$J:$J,$R$6))))</f>
        <v>0</v>
      </c>
      <c r="S78" s="148" t="str">
        <f>IF($J$3="Entire Portfolio",SUMIFS('SP List (I-REAP)'!$O:$O,'SP List (I-REAP)'!$D:$D,AllFundMode!$C78,'SP List (I-REAP)'!$J:$J,AllFundMode!$R$6),IF($J$3="Approved Subprojects",SUMIFS('SP List (I-REAP)'!$O:$O,'SP List (I-REAP)'!$D:$D,AllFundMode!$C78,'SP List (I-REAP)'!$P:$P,AllFundMode!$J$3,'SP List (I-REAP)'!$J:$J,AllFundMode!$R$6),IF($J$3="Pipelined Subprojects",SUMIFS('SP List (I-REAP)'!$O:$O,'SP List (I-REAP)'!$D:$D,AllFundMode!$C78,'SP List (I-REAP)'!$P:$P,AllFundMode!$J$3,'SP List (I-REAP)'!$J:$J,AllFundMode!$R$6))))/1000000</f>
        <v>0</v>
      </c>
      <c r="T78" s="149" t="str">
        <f>IF($J$3="Entire Portfolio",SUMIFS('SP List (I-REAP)'!$AA:$AA,'SP List (I-REAP)'!$D:$D,AllFundMode!$C78,'SP List (I-REAP)'!$J:$J,$R$6),IF($J$3="Approved Subprojects",SUMIFS('SP List (I-REAP)'!$AA:$AA,'SP List (I-REAP)'!$D:$D,AllFundMode!$C78,'SP List (I-REAP)'!$P:$P,AllFundMode!$J$3,'SP List (I-REAP)'!$J:$J,$R$6),IF($J$3="Pipelined Subprojects",SUMIFS('SP List (I-REAP)'!$AA:$AA,'SP List (I-REAP)'!$D:$D,AllFundMode!$C78,'SP List (I-REAP)'!$P:$P,AllFundMode!$J$3,'SP List (I-REAP)'!$J:$J,$R$6))))</f>
        <v>0</v>
      </c>
      <c r="U78" s="149" t="str">
        <f>IF($J$3="Entire Portfolio",SUMIFS('SP List (I-REAP)'!$AD:$AD,'SP List (I-REAP)'!$D:$D,AllFundMode!$C78,'SP List (I-REAP)'!$J:$J,$R$6),IF($J$3="Approved Subprojects",SUMIFS('SP List (I-REAP)'!$AD:$AD,'SP List (I-REAP)'!$D:$D,AllFundMode!$C78,'SP List (I-REAP)'!$P:$P,AllFundMode!$J$3,'SP List (I-REAP)'!$J:$J,$R$6),IF($J$3="Pipelined Subprojects",SUMIFS('SP List (I-REAP)'!$AD:$AD,'SP List (I-REAP)'!$D:$D,AllFundMode!$C78,'SP List (I-REAP)'!$P:$P,AllFundMode!$J$3,'SP List (I-REAP)'!$J:$J,$R$6))))</f>
        <v>0</v>
      </c>
    </row>
    <row r="79" spans="1:22">
      <c r="B79" s="196" t="s">
        <v>34</v>
      </c>
      <c r="C79" s="196" t="s">
        <v>69</v>
      </c>
      <c r="D79" s="149" t="str">
        <f>IF($J$3="Entire Portfolio",COUNTIF('SP List (I-REAP)'!$D:$D,AllFundMode!$C79),IF($J$3="Approved Subprojects",COUNTIFS('SP List (I-REAP)'!$D:$D,AllFundMode!$C79,'SP List (I-REAP)'!$P:$P,AllFundMode!$J$3),IF($J$3="Pipelined Subprojects",COUNTIFS('SP List (I-REAP)'!$D:$D,AllFundMode!$C79,'SP List (I-REAP)'!$P:$P,AllFundMode!$J$3))))</f>
        <v>0</v>
      </c>
      <c r="E79" s="148" t="str">
        <f>IF($J$3="Entire Portfolio",SUMIF('SP List (I-REAP)'!$D:$D,AllFundMode!$C79,'SP List (I-REAP)'!$O:$O),IF($J$3="Approved Subprojects",SUMIFS('SP List (I-REAP)'!$O:$O,'SP List (I-REAP)'!$D:$D,AllFundMode!$C79,'SP List (I-REAP)'!$P:$P,AllFundMode!$J$3),IF($J$3="Pipelined Subprojects",SUMIFS('SP List (I-REAP)'!$O:$O,'SP List (I-REAP)'!$D:$D,AllFundMode!$C79,'SP List (I-REAP)'!$P:$P,AllFundMode!$J$3))))/1000000</f>
        <v>0</v>
      </c>
      <c r="F79" s="149" t="str">
        <f>IF($J$3="Entire Portfolio",SUMIF('SP List (I-REAP)'!$D:$D,AllFundMode!$C79,'SP List (I-REAP)'!$AA:$AA),IF($J$3="Approved Subprojects",SUMIFS('SP List (I-REAP)'!$AA:$AA,'SP List (I-REAP)'!$D:$D,AllFundMode!$C79,'SP List (I-REAP)'!$P:$P,AllFundMode!$J$3),IF($J$3="Pipelined Subprojects",SUMIFS('SP List (I-REAP)'!$AA:$AA,'SP List (I-REAP)'!$D:$D,AllFundMode!$C79,'SP List (I-REAP)'!$P:$P,AllFundMode!$J$3))))</f>
        <v>0</v>
      </c>
      <c r="G79" s="149" t="str">
        <f>IF($J$3="Entire Portfolio",SUMIF('SP List (I-REAP)'!$D:$D,AllFundMode!$C79,'SP List (I-REAP)'!$AD:$AD),IF($J$3="Approved Subprojects",SUMIFS('SP List (I-REAP)'!$AD:$AD,'SP List (I-REAP)'!$D:$D,AllFundMode!$C79,'SP List (I-REAP)'!$P:$P,AllFundMode!$J$3),IF($J$3="Pipelined Subprojects",SUMIFS('SP List (I-REAP)'!$AD:$AD,'SP List (I-REAP)'!$D:$D,AllFundMode!$C79,'SP List (I-REAP)'!$P:$P,AllFundMode!$J$3))))</f>
        <v>0</v>
      </c>
      <c r="H79" s="159" t="str">
        <f>IFERROR((+E79/F79)*1000," ")</f>
        <v>0</v>
      </c>
      <c r="I79" s="159" t="str">
        <f>IFERROR(E79*1000/G79," ")</f>
        <v>0</v>
      </c>
      <c r="J79" s="149" t="str">
        <f>IF($J$3="Entire Portfolio",COUNTIFS('SP List (I-REAP)'!$D:$D,AllFundMode!$C79,'SP List (I-REAP)'!$J:$J,$J$6),IF($J$3="Approved Subprojects",COUNTIFS('SP List (I-REAP)'!$D:$D,AllFundMode!$C79,'SP List (I-REAP)'!$P:$P,AllFundMode!$J$3,'SP List (I-REAP)'!$J:$J,$J$6),IF($J$3="Pipelined Subprojects",COUNTIFS('SP List (I-REAP)'!$D:$D,AllFundMode!$C79,'SP List (I-REAP)'!$P:$P,AllFundMode!$J$3,'SP List (I-REAP)'!$J:$J,$J$6))))</f>
        <v>0</v>
      </c>
      <c r="K79" s="148" t="str">
        <f>IF($J$3="Entire Portfolio",SUMIFS('SP List (I-REAP)'!$O:$O,'SP List (I-REAP)'!$D:$D,AllFundMode!$C79,'SP List (I-REAP)'!$J:$J,AllFundMode!$J$6),IF($J$3="Approved Subprojects",SUMIFS('SP List (I-REAP)'!$O:$O,'SP List (I-REAP)'!$D:$D,AllFundMode!$C79,'SP List (I-REAP)'!$P:$P,AllFundMode!$J$3,'SP List (I-REAP)'!$J:$J,AllFundMode!$J$6),IF($J$3="Pipelined Subprojects",SUMIFS('SP List (I-REAP)'!$O:$O,'SP List (I-REAP)'!$D:$D,AllFundMode!$C79,'SP List (I-REAP)'!$P:$P,AllFundMode!$J$3,'SP List (I-REAP)'!$J:$J,AllFundMode!$J$6))))/1000000</f>
        <v>0</v>
      </c>
      <c r="L79" s="149" t="str">
        <f>IF($J$3="Entire Portfolio",SUMIFS('SP List (I-REAP)'!$AA:$AA,'SP List (I-REAP)'!$D:$D,AllFundMode!$C79,'SP List (I-REAP)'!$J:$J,$J$6),IF($J$3="Approved Subprojects",SUMIFS('SP List (I-REAP)'!$AA:$AA,'SP List (I-REAP)'!$D:$D,AllFundMode!$C79,'SP List (I-REAP)'!$P:$P,AllFundMode!$J$3,'SP List (I-REAP)'!$J:$J,$J$6),IF($J$3="Pipelined Subprojects",SUMIFS('SP List (I-REAP)'!$AA:$AA,'SP List (I-REAP)'!$D:$D,AllFundMode!$C79,'SP List (I-REAP)'!$P:$P,AllFundMode!$J$3,'SP List (I-REAP)'!$J:$J,$J$6))))</f>
        <v>0</v>
      </c>
      <c r="M79" s="149" t="str">
        <f>IF($J$3="Entire Portfolio",SUMIFS('SP List (I-REAP)'!$AD:$AD,'SP List (I-REAP)'!$D:$D,AllFundMode!$C79,'SP List (I-REAP)'!$J:$J,$J$6),IF($J$3="Approved Subprojects",SUMIFS('SP List (I-REAP)'!$AD:$AD,'SP List (I-REAP)'!$D:$D,AllFundMode!$C79,'SP List (I-REAP)'!$P:$P,AllFundMode!$J$3,'SP List (I-REAP)'!$J:$J,$J$6),IF($J$3="Pipelined Subprojects",SUMIFS('SP List (I-REAP)'!$AD:$AD,'SP List (I-REAP)'!$D:$D,AllFundMode!$C79,'SP List (I-REAP)'!$P:$P,AllFundMode!$J$3,'SP List (I-REAP)'!$J:$J,$J$6))))</f>
        <v>0</v>
      </c>
      <c r="N79" s="149" t="str">
        <f>IF($J$3="Entire Portfolio",COUNTIFS('SP List (I-REAP)'!$D:$D,AllFundMode!$C79,'SP List (I-REAP)'!$J:$J,$N$6),IF($J$3="Approved Subprojects",COUNTIFS('SP List (I-REAP)'!$D:$D,AllFundMode!$C79,'SP List (I-REAP)'!$P:$P,AllFundMode!$J$3,'SP List (I-REAP)'!$J:$J,$N$6),IF($J$3="Pipelined Subprojects",COUNTIFS('SP List (I-REAP)'!$D:$D,AllFundMode!$C79,'SP List (I-REAP)'!$P:$P,AllFundMode!$J$3,'SP List (I-REAP)'!$J:$J,$N$6))))</f>
        <v>0</v>
      </c>
      <c r="O79" s="148" t="str">
        <f>IF($J$3="Entire Portfolio",SUMIFS('SP List (I-REAP)'!$O:$O,'SP List (I-REAP)'!$D:$D,AllFundMode!$C79,'SP List (I-REAP)'!$J:$J,AllFundMode!$N$6),IF($J$3="Approved Subprojects",SUMIFS('SP List (I-REAP)'!$O:$O,'SP List (I-REAP)'!$D:$D,AllFundMode!$C79,'SP List (I-REAP)'!$P:$P,AllFundMode!$J$3,'SP List (I-REAP)'!$J:$J,AllFundMode!$N$6),IF($J$3="Pipelined Subprojects",SUMIFS('SP List (I-REAP)'!$O:$O,'SP List (I-REAP)'!$D:$D,AllFundMode!$C79,'SP List (I-REAP)'!$P:$P,AllFundMode!$J$3,'SP List (I-REAP)'!$J:$J,AllFundMode!$N$6))))/1000000</f>
        <v>0</v>
      </c>
      <c r="P79" s="149" t="str">
        <f>IF($J$3="Entire Portfolio",SUMIFS('SP List (I-REAP)'!$AA:$AA,'SP List (I-REAP)'!$D:$D,AllFundMode!$C79,'SP List (I-REAP)'!$J:$J,$N$6),IF($J$3="Approved Subprojects",SUMIFS('SP List (I-REAP)'!$AA:$AA,'SP List (I-REAP)'!$D:$D,AllFundMode!$C79,'SP List (I-REAP)'!$P:$P,AllFundMode!$J$3,'SP List (I-REAP)'!$J:$J,$N$6),IF($J$3="Pipelined Subprojects",SUMIFS('SP List (I-REAP)'!$AA:$AA,'SP List (I-REAP)'!$D:$D,AllFundMode!$C79,'SP List (I-REAP)'!$P:$P,AllFundMode!$J$3,'SP List (I-REAP)'!$J:$J,$N$6))))</f>
        <v>0</v>
      </c>
      <c r="Q79" s="149" t="str">
        <f>IF($J$3="Entire Portfolio",SUMIFS('SP List (I-REAP)'!$AD:$AD,'SP List (I-REAP)'!$D:$D,AllFundMode!$C79,'SP List (I-REAP)'!$J:$J,$N$6),IF($J$3="Approved Subprojects",SUMIFS('SP List (I-REAP)'!$AD:$AD,'SP List (I-REAP)'!$D:$D,AllFundMode!$C79,'SP List (I-REAP)'!$P:$P,AllFundMode!$J$3,'SP List (I-REAP)'!$J:$J,$N$6),IF($J$3="Pipelined Subprojects",SUMIFS('SP List (I-REAP)'!$AD:$AD,'SP List (I-REAP)'!$D:$D,AllFundMode!$C79,'SP List (I-REAP)'!$P:$P,AllFundMode!$J$3,'SP List (I-REAP)'!$J:$J,$N$6))))</f>
        <v>0</v>
      </c>
      <c r="R79" s="149" t="str">
        <f>IF($J$3="Entire Portfolio",COUNTIFS('SP List (I-REAP)'!$D:$D,AllFundMode!$C79,'SP List (I-REAP)'!$J:$J,$R$6),IF($J$3="Approved Subprojects",COUNTIFS('SP List (I-REAP)'!$D:$D,AllFundMode!$C79,'SP List (I-REAP)'!$P:$P,AllFundMode!$J$3,'SP List (I-REAP)'!$J:$J,$R$6),IF($J$3="Pipelined Subprojects",COUNTIFS('SP List (I-REAP)'!$D:$D,AllFundMode!$C79,'SP List (I-REAP)'!$P:$P,AllFundMode!$J$3,'SP List (I-REAP)'!$J:$J,$R$6))))</f>
        <v>0</v>
      </c>
      <c r="S79" s="148" t="str">
        <f>IF($J$3="Entire Portfolio",SUMIFS('SP List (I-REAP)'!$O:$O,'SP List (I-REAP)'!$D:$D,AllFundMode!$C79,'SP List (I-REAP)'!$J:$J,AllFundMode!$R$6),IF($J$3="Approved Subprojects",SUMIFS('SP List (I-REAP)'!$O:$O,'SP List (I-REAP)'!$D:$D,AllFundMode!$C79,'SP List (I-REAP)'!$P:$P,AllFundMode!$J$3,'SP List (I-REAP)'!$J:$J,AllFundMode!$R$6),IF($J$3="Pipelined Subprojects",SUMIFS('SP List (I-REAP)'!$O:$O,'SP List (I-REAP)'!$D:$D,AllFundMode!$C79,'SP List (I-REAP)'!$P:$P,AllFundMode!$J$3,'SP List (I-REAP)'!$J:$J,AllFundMode!$R$6))))/1000000</f>
        <v>0</v>
      </c>
      <c r="T79" s="149" t="str">
        <f>IF($J$3="Entire Portfolio",SUMIFS('SP List (I-REAP)'!$AA:$AA,'SP List (I-REAP)'!$D:$D,AllFundMode!$C79,'SP List (I-REAP)'!$J:$J,$R$6),IF($J$3="Approved Subprojects",SUMIFS('SP List (I-REAP)'!$AA:$AA,'SP List (I-REAP)'!$D:$D,AllFundMode!$C79,'SP List (I-REAP)'!$P:$P,AllFundMode!$J$3,'SP List (I-REAP)'!$J:$J,$R$6),IF($J$3="Pipelined Subprojects",SUMIFS('SP List (I-REAP)'!$AA:$AA,'SP List (I-REAP)'!$D:$D,AllFundMode!$C79,'SP List (I-REAP)'!$P:$P,AllFundMode!$J$3,'SP List (I-REAP)'!$J:$J,$R$6))))</f>
        <v>0</v>
      </c>
      <c r="U79" s="149" t="str">
        <f>IF($J$3="Entire Portfolio",SUMIFS('SP List (I-REAP)'!$AD:$AD,'SP List (I-REAP)'!$D:$D,AllFundMode!$C79,'SP List (I-REAP)'!$J:$J,$R$6),IF($J$3="Approved Subprojects",SUMIFS('SP List (I-REAP)'!$AD:$AD,'SP List (I-REAP)'!$D:$D,AllFundMode!$C79,'SP List (I-REAP)'!$P:$P,AllFundMode!$J$3,'SP List (I-REAP)'!$J:$J,$R$6),IF($J$3="Pipelined Subprojects",SUMIFS('SP List (I-REAP)'!$AD:$AD,'SP List (I-REAP)'!$D:$D,AllFundMode!$C79,'SP List (I-REAP)'!$P:$P,AllFundMode!$J$3,'SP List (I-REAP)'!$J:$J,$R$6))))</f>
        <v>0</v>
      </c>
    </row>
    <row r="80" spans="1:22">
      <c r="B80" s="196" t="s">
        <v>34</v>
      </c>
      <c r="C80" s="196" t="s">
        <v>70</v>
      </c>
      <c r="D80" s="149" t="str">
        <f>IF($J$3="Entire Portfolio",COUNTIF('SP List (I-REAP)'!$D:$D,AllFundMode!$C80),IF($J$3="Approved Subprojects",COUNTIFS('SP List (I-REAP)'!$D:$D,AllFundMode!$C80,'SP List (I-REAP)'!$P:$P,AllFundMode!$J$3),IF($J$3="Pipelined Subprojects",COUNTIFS('SP List (I-REAP)'!$D:$D,AllFundMode!$C80,'SP List (I-REAP)'!$P:$P,AllFundMode!$J$3))))</f>
        <v>0</v>
      </c>
      <c r="E80" s="148" t="str">
        <f>IF($J$3="Entire Portfolio",SUMIF('SP List (I-REAP)'!$D:$D,AllFundMode!$C80,'SP List (I-REAP)'!$O:$O),IF($J$3="Approved Subprojects",SUMIFS('SP List (I-REAP)'!$O:$O,'SP List (I-REAP)'!$D:$D,AllFundMode!$C80,'SP List (I-REAP)'!$P:$P,AllFundMode!$J$3),IF($J$3="Pipelined Subprojects",SUMIFS('SP List (I-REAP)'!$O:$O,'SP List (I-REAP)'!$D:$D,AllFundMode!$C80,'SP List (I-REAP)'!$P:$P,AllFundMode!$J$3))))/1000000</f>
        <v>0</v>
      </c>
      <c r="F80" s="149" t="str">
        <f>IF($J$3="Entire Portfolio",SUMIF('SP List (I-REAP)'!$D:$D,AllFundMode!$C80,'SP List (I-REAP)'!$AA:$AA),IF($J$3="Approved Subprojects",SUMIFS('SP List (I-REAP)'!$AA:$AA,'SP List (I-REAP)'!$D:$D,AllFundMode!$C80,'SP List (I-REAP)'!$P:$P,AllFundMode!$J$3),IF($J$3="Pipelined Subprojects",SUMIFS('SP List (I-REAP)'!$AA:$AA,'SP List (I-REAP)'!$D:$D,AllFundMode!$C80,'SP List (I-REAP)'!$P:$P,AllFundMode!$J$3))))</f>
        <v>0</v>
      </c>
      <c r="G80" s="149" t="str">
        <f>IF($J$3="Entire Portfolio",SUMIF('SP List (I-REAP)'!$D:$D,AllFundMode!$C80,'SP List (I-REAP)'!$AD:$AD),IF($J$3="Approved Subprojects",SUMIFS('SP List (I-REAP)'!$AD:$AD,'SP List (I-REAP)'!$D:$D,AllFundMode!$C80,'SP List (I-REAP)'!$P:$P,AllFundMode!$J$3),IF($J$3="Pipelined Subprojects",SUMIFS('SP List (I-REAP)'!$AD:$AD,'SP List (I-REAP)'!$D:$D,AllFundMode!$C80,'SP List (I-REAP)'!$P:$P,AllFundMode!$J$3))))</f>
        <v>0</v>
      </c>
      <c r="H80" s="159" t="str">
        <f>IFERROR((+E80/F80)*1000," ")</f>
        <v>0</v>
      </c>
      <c r="I80" s="159" t="str">
        <f>IFERROR(E80*1000/G80," ")</f>
        <v>0</v>
      </c>
      <c r="J80" s="149" t="str">
        <f>IF($J$3="Entire Portfolio",COUNTIFS('SP List (I-REAP)'!$D:$D,AllFundMode!$C80,'SP List (I-REAP)'!$J:$J,$J$6),IF($J$3="Approved Subprojects",COUNTIFS('SP List (I-REAP)'!$D:$D,AllFundMode!$C80,'SP List (I-REAP)'!$P:$P,AllFundMode!$J$3,'SP List (I-REAP)'!$J:$J,$J$6),IF($J$3="Pipelined Subprojects",COUNTIFS('SP List (I-REAP)'!$D:$D,AllFundMode!$C80,'SP List (I-REAP)'!$P:$P,AllFundMode!$J$3,'SP List (I-REAP)'!$J:$J,$J$6))))</f>
        <v>0</v>
      </c>
      <c r="K80" s="148" t="str">
        <f>IF($J$3="Entire Portfolio",SUMIFS('SP List (I-REAP)'!$O:$O,'SP List (I-REAP)'!$D:$D,AllFundMode!$C80,'SP List (I-REAP)'!$J:$J,AllFundMode!$J$6),IF($J$3="Approved Subprojects",SUMIFS('SP List (I-REAP)'!$O:$O,'SP List (I-REAP)'!$D:$D,AllFundMode!$C80,'SP List (I-REAP)'!$P:$P,AllFundMode!$J$3,'SP List (I-REAP)'!$J:$J,AllFundMode!$J$6),IF($J$3="Pipelined Subprojects",SUMIFS('SP List (I-REAP)'!$O:$O,'SP List (I-REAP)'!$D:$D,AllFundMode!$C80,'SP List (I-REAP)'!$P:$P,AllFundMode!$J$3,'SP List (I-REAP)'!$J:$J,AllFundMode!$J$6))))/1000000</f>
        <v>0</v>
      </c>
      <c r="L80" s="149" t="str">
        <f>IF($J$3="Entire Portfolio",SUMIFS('SP List (I-REAP)'!$AA:$AA,'SP List (I-REAP)'!$D:$D,AllFundMode!$C80,'SP List (I-REAP)'!$J:$J,$J$6),IF($J$3="Approved Subprojects",SUMIFS('SP List (I-REAP)'!$AA:$AA,'SP List (I-REAP)'!$D:$D,AllFundMode!$C80,'SP List (I-REAP)'!$P:$P,AllFundMode!$J$3,'SP List (I-REAP)'!$J:$J,$J$6),IF($J$3="Pipelined Subprojects",SUMIFS('SP List (I-REAP)'!$AA:$AA,'SP List (I-REAP)'!$D:$D,AllFundMode!$C80,'SP List (I-REAP)'!$P:$P,AllFundMode!$J$3,'SP List (I-REAP)'!$J:$J,$J$6))))</f>
        <v>0</v>
      </c>
      <c r="M80" s="149" t="str">
        <f>IF($J$3="Entire Portfolio",SUMIFS('SP List (I-REAP)'!$AD:$AD,'SP List (I-REAP)'!$D:$D,AllFundMode!$C80,'SP List (I-REAP)'!$J:$J,$J$6),IF($J$3="Approved Subprojects",SUMIFS('SP List (I-REAP)'!$AD:$AD,'SP List (I-REAP)'!$D:$D,AllFundMode!$C80,'SP List (I-REAP)'!$P:$P,AllFundMode!$J$3,'SP List (I-REAP)'!$J:$J,$J$6),IF($J$3="Pipelined Subprojects",SUMIFS('SP List (I-REAP)'!$AD:$AD,'SP List (I-REAP)'!$D:$D,AllFundMode!$C80,'SP List (I-REAP)'!$P:$P,AllFundMode!$J$3,'SP List (I-REAP)'!$J:$J,$J$6))))</f>
        <v>0</v>
      </c>
      <c r="N80" s="149" t="str">
        <f>IF($J$3="Entire Portfolio",COUNTIFS('SP List (I-REAP)'!$D:$D,AllFundMode!$C80,'SP List (I-REAP)'!$J:$J,$N$6),IF($J$3="Approved Subprojects",COUNTIFS('SP List (I-REAP)'!$D:$D,AllFundMode!$C80,'SP List (I-REAP)'!$P:$P,AllFundMode!$J$3,'SP List (I-REAP)'!$J:$J,$N$6),IF($J$3="Pipelined Subprojects",COUNTIFS('SP List (I-REAP)'!$D:$D,AllFundMode!$C80,'SP List (I-REAP)'!$P:$P,AllFundMode!$J$3,'SP List (I-REAP)'!$J:$J,$N$6))))</f>
        <v>0</v>
      </c>
      <c r="O80" s="148" t="str">
        <f>IF($J$3="Entire Portfolio",SUMIFS('SP List (I-REAP)'!$O:$O,'SP List (I-REAP)'!$D:$D,AllFundMode!$C80,'SP List (I-REAP)'!$J:$J,AllFundMode!$N$6),IF($J$3="Approved Subprojects",SUMIFS('SP List (I-REAP)'!$O:$O,'SP List (I-REAP)'!$D:$D,AllFundMode!$C80,'SP List (I-REAP)'!$P:$P,AllFundMode!$J$3,'SP List (I-REAP)'!$J:$J,AllFundMode!$N$6),IF($J$3="Pipelined Subprojects",SUMIFS('SP List (I-REAP)'!$O:$O,'SP List (I-REAP)'!$D:$D,AllFundMode!$C80,'SP List (I-REAP)'!$P:$P,AllFundMode!$J$3,'SP List (I-REAP)'!$J:$J,AllFundMode!$N$6))))/1000000</f>
        <v>0</v>
      </c>
      <c r="P80" s="149" t="str">
        <f>IF($J$3="Entire Portfolio",SUMIFS('SP List (I-REAP)'!$AA:$AA,'SP List (I-REAP)'!$D:$D,AllFundMode!$C80,'SP List (I-REAP)'!$J:$J,$N$6),IF($J$3="Approved Subprojects",SUMIFS('SP List (I-REAP)'!$AA:$AA,'SP List (I-REAP)'!$D:$D,AllFundMode!$C80,'SP List (I-REAP)'!$P:$P,AllFundMode!$J$3,'SP List (I-REAP)'!$J:$J,$N$6),IF($J$3="Pipelined Subprojects",SUMIFS('SP List (I-REAP)'!$AA:$AA,'SP List (I-REAP)'!$D:$D,AllFundMode!$C80,'SP List (I-REAP)'!$P:$P,AllFundMode!$J$3,'SP List (I-REAP)'!$J:$J,$N$6))))</f>
        <v>0</v>
      </c>
      <c r="Q80" s="149" t="str">
        <f>IF($J$3="Entire Portfolio",SUMIFS('SP List (I-REAP)'!$AD:$AD,'SP List (I-REAP)'!$D:$D,AllFundMode!$C80,'SP List (I-REAP)'!$J:$J,$N$6),IF($J$3="Approved Subprojects",SUMIFS('SP List (I-REAP)'!$AD:$AD,'SP List (I-REAP)'!$D:$D,AllFundMode!$C80,'SP List (I-REAP)'!$P:$P,AllFundMode!$J$3,'SP List (I-REAP)'!$J:$J,$N$6),IF($J$3="Pipelined Subprojects",SUMIFS('SP List (I-REAP)'!$AD:$AD,'SP List (I-REAP)'!$D:$D,AllFundMode!$C80,'SP List (I-REAP)'!$P:$P,AllFundMode!$J$3,'SP List (I-REAP)'!$J:$J,$N$6))))</f>
        <v>0</v>
      </c>
      <c r="R80" s="149" t="str">
        <f>IF($J$3="Entire Portfolio",COUNTIFS('SP List (I-REAP)'!$D:$D,AllFundMode!$C80,'SP List (I-REAP)'!$J:$J,$R$6),IF($J$3="Approved Subprojects",COUNTIFS('SP List (I-REAP)'!$D:$D,AllFundMode!$C80,'SP List (I-REAP)'!$P:$P,AllFundMode!$J$3,'SP List (I-REAP)'!$J:$J,$R$6),IF($J$3="Pipelined Subprojects",COUNTIFS('SP List (I-REAP)'!$D:$D,AllFundMode!$C80,'SP List (I-REAP)'!$P:$P,AllFundMode!$J$3,'SP List (I-REAP)'!$J:$J,$R$6))))</f>
        <v>0</v>
      </c>
      <c r="S80" s="148" t="str">
        <f>IF($J$3="Entire Portfolio",SUMIFS('SP List (I-REAP)'!$O:$O,'SP List (I-REAP)'!$D:$D,AllFundMode!$C80,'SP List (I-REAP)'!$J:$J,AllFundMode!$R$6),IF($J$3="Approved Subprojects",SUMIFS('SP List (I-REAP)'!$O:$O,'SP List (I-REAP)'!$D:$D,AllFundMode!$C80,'SP List (I-REAP)'!$P:$P,AllFundMode!$J$3,'SP List (I-REAP)'!$J:$J,AllFundMode!$R$6),IF($J$3="Pipelined Subprojects",SUMIFS('SP List (I-REAP)'!$O:$O,'SP List (I-REAP)'!$D:$D,AllFundMode!$C80,'SP List (I-REAP)'!$P:$P,AllFundMode!$J$3,'SP List (I-REAP)'!$J:$J,AllFundMode!$R$6))))/1000000</f>
        <v>0</v>
      </c>
      <c r="T80" s="149" t="str">
        <f>IF($J$3="Entire Portfolio",SUMIFS('SP List (I-REAP)'!$AA:$AA,'SP List (I-REAP)'!$D:$D,AllFundMode!$C80,'SP List (I-REAP)'!$J:$J,$R$6),IF($J$3="Approved Subprojects",SUMIFS('SP List (I-REAP)'!$AA:$AA,'SP List (I-REAP)'!$D:$D,AllFundMode!$C80,'SP List (I-REAP)'!$P:$P,AllFundMode!$J$3,'SP List (I-REAP)'!$J:$J,$R$6),IF($J$3="Pipelined Subprojects",SUMIFS('SP List (I-REAP)'!$AA:$AA,'SP List (I-REAP)'!$D:$D,AllFundMode!$C80,'SP List (I-REAP)'!$P:$P,AllFundMode!$J$3,'SP List (I-REAP)'!$J:$J,$R$6))))</f>
        <v>0</v>
      </c>
      <c r="U80" s="149" t="str">
        <f>IF($J$3="Entire Portfolio",SUMIFS('SP List (I-REAP)'!$AD:$AD,'SP List (I-REAP)'!$D:$D,AllFundMode!$C80,'SP List (I-REAP)'!$J:$J,$R$6),IF($J$3="Approved Subprojects",SUMIFS('SP List (I-REAP)'!$AD:$AD,'SP List (I-REAP)'!$D:$D,AllFundMode!$C80,'SP List (I-REAP)'!$P:$P,AllFundMode!$J$3,'SP List (I-REAP)'!$J:$J,$R$6),IF($J$3="Pipelined Subprojects",SUMIFS('SP List (I-REAP)'!$AD:$AD,'SP List (I-REAP)'!$D:$D,AllFundMode!$C80,'SP List (I-REAP)'!$P:$P,AllFundMode!$J$3,'SP List (I-REAP)'!$J:$J,$R$6))))</f>
        <v>0</v>
      </c>
    </row>
    <row r="81" spans="1:22">
      <c r="B81" s="302" t="s">
        <v>2033</v>
      </c>
      <c r="C81" s="303"/>
      <c r="D81" s="215" t="str">
        <f>SUM(D77:D80)</f>
        <v>0</v>
      </c>
      <c r="E81" s="211" t="str">
        <f>SUM(E77:E80)</f>
        <v>0</v>
      </c>
      <c r="F81" s="215" t="str">
        <f>SUM(F77:F80)</f>
        <v>0</v>
      </c>
      <c r="G81" s="215" t="str">
        <f>SUM(G77:G80)</f>
        <v>0</v>
      </c>
      <c r="H81" s="211" t="str">
        <f>IFERROR((+E81/F81)*1000," ")</f>
        <v>0</v>
      </c>
      <c r="I81" s="211" t="str">
        <f>IFERROR(E81*1000/G81," ")</f>
        <v>0</v>
      </c>
      <c r="J81" s="215" t="str">
        <f>SUM(J77:J80)</f>
        <v>0</v>
      </c>
      <c r="K81" s="211" t="str">
        <f>SUM(K77:K80)</f>
        <v>0</v>
      </c>
      <c r="L81" s="215" t="str">
        <f>SUM(L77:L80)</f>
        <v>0</v>
      </c>
      <c r="M81" s="215" t="str">
        <f>SUM(M77:M80)</f>
        <v>0</v>
      </c>
      <c r="N81" s="215" t="str">
        <f>SUM(N77:N80)</f>
        <v>0</v>
      </c>
      <c r="O81" s="211" t="str">
        <f>SUM(O77:O80)</f>
        <v>0</v>
      </c>
      <c r="P81" s="215" t="str">
        <f>SUM(P77:P80)</f>
        <v>0</v>
      </c>
      <c r="Q81" s="215" t="str">
        <f>SUM(Q77:Q80)</f>
        <v>0</v>
      </c>
      <c r="R81" s="215" t="str">
        <f>SUM(R77:R80)</f>
        <v>0</v>
      </c>
      <c r="S81" s="211" t="str">
        <f>SUM(S77:S80)</f>
        <v>0</v>
      </c>
      <c r="T81" s="215" t="str">
        <f>SUM(T77:T80)</f>
        <v>0</v>
      </c>
      <c r="U81" s="215" t="str">
        <f>SUM(U77:U80)</f>
        <v>0</v>
      </c>
    </row>
    <row r="82" spans="1:22">
      <c r="B82" s="196" t="s">
        <v>36</v>
      </c>
      <c r="C82" s="196" t="s">
        <v>49</v>
      </c>
      <c r="D82" s="149" t="str">
        <f>IF($J$3="Entire Portfolio",COUNTIF('SP List (I-REAP)'!$D:$D,AllFundMode!$C82),IF($J$3="Approved Subprojects",COUNTIFS('SP List (I-REAP)'!$D:$D,AllFundMode!$C82,'SP List (I-REAP)'!$P:$P,AllFundMode!$J$3),IF($J$3="Pipelined Subprojects",COUNTIFS('SP List (I-REAP)'!$D:$D,AllFundMode!$C82,'SP List (I-REAP)'!$P:$P,AllFundMode!$J$3))))</f>
        <v>0</v>
      </c>
      <c r="E82" s="148" t="str">
        <f>IF($J$3="Entire Portfolio",SUMIF('SP List (I-REAP)'!$D:$D,AllFundMode!$C82,'SP List (I-REAP)'!$O:$O),IF($J$3="Approved Subprojects",SUMIFS('SP List (I-REAP)'!$O:$O,'SP List (I-REAP)'!$D:$D,AllFundMode!$C82,'SP List (I-REAP)'!$P:$P,AllFundMode!$J$3),IF($J$3="Pipelined Subprojects",SUMIFS('SP List (I-REAP)'!$O:$O,'SP List (I-REAP)'!$D:$D,AllFundMode!$C82,'SP List (I-REAP)'!$P:$P,AllFundMode!$J$3))))/1000000</f>
        <v>0</v>
      </c>
      <c r="F82" s="149" t="str">
        <f>IF($J$3="Entire Portfolio",SUMIF('SP List (I-REAP)'!$D:$D,AllFundMode!$C82,'SP List (I-REAP)'!$AA:$AA),IF($J$3="Approved Subprojects",SUMIFS('SP List (I-REAP)'!$AA:$AA,'SP List (I-REAP)'!$D:$D,AllFundMode!$C82,'SP List (I-REAP)'!$P:$P,AllFundMode!$J$3),IF($J$3="Pipelined Subprojects",SUMIFS('SP List (I-REAP)'!$AA:$AA,'SP List (I-REAP)'!$D:$D,AllFundMode!$C82,'SP List (I-REAP)'!$P:$P,AllFundMode!$J$3))))</f>
        <v>0</v>
      </c>
      <c r="G82" s="149" t="str">
        <f>IF($J$3="Entire Portfolio",SUMIF('SP List (I-REAP)'!$D:$D,AllFundMode!$C82,'SP List (I-REAP)'!$AD:$AD),IF($J$3="Approved Subprojects",SUMIFS('SP List (I-REAP)'!$AD:$AD,'SP List (I-REAP)'!$D:$D,AllFundMode!$C82,'SP List (I-REAP)'!$P:$P,AllFundMode!$J$3),IF($J$3="Pipelined Subprojects",SUMIFS('SP List (I-REAP)'!$AD:$AD,'SP List (I-REAP)'!$D:$D,AllFundMode!$C82,'SP List (I-REAP)'!$P:$P,AllFundMode!$J$3))))</f>
        <v>0</v>
      </c>
      <c r="H82" s="159" t="str">
        <f>IFERROR((+E82/F82)*1000," ")</f>
        <v>0</v>
      </c>
      <c r="I82" s="159" t="str">
        <f>IFERROR(E82*1000/G82," ")</f>
        <v>0</v>
      </c>
      <c r="J82" s="149" t="str">
        <f>IF($J$3="Entire Portfolio",COUNTIFS('SP List (I-REAP)'!$D:$D,AllFundMode!$C82,'SP List (I-REAP)'!$J:$J,$J$6),IF($J$3="Approved Subprojects",COUNTIFS('SP List (I-REAP)'!$D:$D,AllFundMode!$C82,'SP List (I-REAP)'!$P:$P,AllFundMode!$J$3,'SP List (I-REAP)'!$J:$J,$J$6),IF($J$3="Pipelined Subprojects",COUNTIFS('SP List (I-REAP)'!$D:$D,AllFundMode!$C82,'SP List (I-REAP)'!$P:$P,AllFundMode!$J$3,'SP List (I-REAP)'!$J:$J,$J$6))))</f>
        <v>0</v>
      </c>
      <c r="K82" s="148" t="str">
        <f>IF($J$3="Entire Portfolio",SUMIFS('SP List (I-REAP)'!$O:$O,'SP List (I-REAP)'!$D:$D,AllFundMode!$C82,'SP List (I-REAP)'!$J:$J,AllFundMode!$J$6),IF($J$3="Approved Subprojects",SUMIFS('SP List (I-REAP)'!$O:$O,'SP List (I-REAP)'!$D:$D,AllFundMode!$C82,'SP List (I-REAP)'!$P:$P,AllFundMode!$J$3,'SP List (I-REAP)'!$J:$J,AllFundMode!$J$6),IF($J$3="Pipelined Subprojects",SUMIFS('SP List (I-REAP)'!$O:$O,'SP List (I-REAP)'!$D:$D,AllFundMode!$C82,'SP List (I-REAP)'!$P:$P,AllFundMode!$J$3,'SP List (I-REAP)'!$J:$J,AllFundMode!$J$6))))/1000000</f>
        <v>0</v>
      </c>
      <c r="L82" s="149" t="str">
        <f>IF($J$3="Entire Portfolio",SUMIFS('SP List (I-REAP)'!$AA:$AA,'SP List (I-REAP)'!$D:$D,AllFundMode!$C82,'SP List (I-REAP)'!$J:$J,$J$6),IF($J$3="Approved Subprojects",SUMIFS('SP List (I-REAP)'!$AA:$AA,'SP List (I-REAP)'!$D:$D,AllFundMode!$C82,'SP List (I-REAP)'!$P:$P,AllFundMode!$J$3,'SP List (I-REAP)'!$J:$J,$J$6),IF($J$3="Pipelined Subprojects",SUMIFS('SP List (I-REAP)'!$AA:$AA,'SP List (I-REAP)'!$D:$D,AllFundMode!$C82,'SP List (I-REAP)'!$P:$P,AllFundMode!$J$3,'SP List (I-REAP)'!$J:$J,$J$6))))</f>
        <v>0</v>
      </c>
      <c r="M82" s="149" t="str">
        <f>IF($J$3="Entire Portfolio",SUMIFS('SP List (I-REAP)'!$AD:$AD,'SP List (I-REAP)'!$D:$D,AllFundMode!$C82,'SP List (I-REAP)'!$J:$J,$J$6),IF($J$3="Approved Subprojects",SUMIFS('SP List (I-REAP)'!$AD:$AD,'SP List (I-REAP)'!$D:$D,AllFundMode!$C82,'SP List (I-REAP)'!$P:$P,AllFundMode!$J$3,'SP List (I-REAP)'!$J:$J,$J$6),IF($J$3="Pipelined Subprojects",SUMIFS('SP List (I-REAP)'!$AD:$AD,'SP List (I-REAP)'!$D:$D,AllFundMode!$C82,'SP List (I-REAP)'!$P:$P,AllFundMode!$J$3,'SP List (I-REAP)'!$J:$J,$J$6))))</f>
        <v>0</v>
      </c>
      <c r="N82" s="149" t="str">
        <f>IF($J$3="Entire Portfolio",COUNTIFS('SP List (I-REAP)'!$D:$D,AllFundMode!$C82,'SP List (I-REAP)'!$J:$J,$N$6),IF($J$3="Approved Subprojects",COUNTIFS('SP List (I-REAP)'!$D:$D,AllFundMode!$C82,'SP List (I-REAP)'!$P:$P,AllFundMode!$J$3,'SP List (I-REAP)'!$J:$J,$N$6),IF($J$3="Pipelined Subprojects",COUNTIFS('SP List (I-REAP)'!$D:$D,AllFundMode!$C82,'SP List (I-REAP)'!$P:$P,AllFundMode!$J$3,'SP List (I-REAP)'!$J:$J,$N$6))))</f>
        <v>0</v>
      </c>
      <c r="O82" s="148" t="str">
        <f>IF($J$3="Entire Portfolio",SUMIFS('SP List (I-REAP)'!$O:$O,'SP List (I-REAP)'!$D:$D,AllFundMode!$C82,'SP List (I-REAP)'!$J:$J,AllFundMode!$N$6),IF($J$3="Approved Subprojects",SUMIFS('SP List (I-REAP)'!$O:$O,'SP List (I-REAP)'!$D:$D,AllFundMode!$C82,'SP List (I-REAP)'!$P:$P,AllFundMode!$J$3,'SP List (I-REAP)'!$J:$J,AllFundMode!$N$6),IF($J$3="Pipelined Subprojects",SUMIFS('SP List (I-REAP)'!$O:$O,'SP List (I-REAP)'!$D:$D,AllFundMode!$C82,'SP List (I-REAP)'!$P:$P,AllFundMode!$J$3,'SP List (I-REAP)'!$J:$J,AllFundMode!$N$6))))/1000000</f>
        <v>0</v>
      </c>
      <c r="P82" s="149" t="str">
        <f>IF($J$3="Entire Portfolio",SUMIFS('SP List (I-REAP)'!$AA:$AA,'SP List (I-REAP)'!$D:$D,AllFundMode!$C82,'SP List (I-REAP)'!$J:$J,$N$6),IF($J$3="Approved Subprojects",SUMIFS('SP List (I-REAP)'!$AA:$AA,'SP List (I-REAP)'!$D:$D,AllFundMode!$C82,'SP List (I-REAP)'!$P:$P,AllFundMode!$J$3,'SP List (I-REAP)'!$J:$J,$N$6),IF($J$3="Pipelined Subprojects",SUMIFS('SP List (I-REAP)'!$AA:$AA,'SP List (I-REAP)'!$D:$D,AllFundMode!$C82,'SP List (I-REAP)'!$P:$P,AllFundMode!$J$3,'SP List (I-REAP)'!$J:$J,$N$6))))</f>
        <v>0</v>
      </c>
      <c r="Q82" s="149" t="str">
        <f>IF($J$3="Entire Portfolio",SUMIFS('SP List (I-REAP)'!$AD:$AD,'SP List (I-REAP)'!$D:$D,AllFundMode!$C82,'SP List (I-REAP)'!$J:$J,$N$6),IF($J$3="Approved Subprojects",SUMIFS('SP List (I-REAP)'!$AD:$AD,'SP List (I-REAP)'!$D:$D,AllFundMode!$C82,'SP List (I-REAP)'!$P:$P,AllFundMode!$J$3,'SP List (I-REAP)'!$J:$J,$N$6),IF($J$3="Pipelined Subprojects",SUMIFS('SP List (I-REAP)'!$AD:$AD,'SP List (I-REAP)'!$D:$D,AllFundMode!$C82,'SP List (I-REAP)'!$P:$P,AllFundMode!$J$3,'SP List (I-REAP)'!$J:$J,$N$6))))</f>
        <v>0</v>
      </c>
      <c r="R82" s="149" t="str">
        <f>IF($J$3="Entire Portfolio",COUNTIFS('SP List (I-REAP)'!$D:$D,AllFundMode!$C82,'SP List (I-REAP)'!$J:$J,$R$6),IF($J$3="Approved Subprojects",COUNTIFS('SP List (I-REAP)'!$D:$D,AllFundMode!$C82,'SP List (I-REAP)'!$P:$P,AllFundMode!$J$3,'SP List (I-REAP)'!$J:$J,$R$6),IF($J$3="Pipelined Subprojects",COUNTIFS('SP List (I-REAP)'!$D:$D,AllFundMode!$C82,'SP List (I-REAP)'!$P:$P,AllFundMode!$J$3,'SP List (I-REAP)'!$J:$J,$R$6))))</f>
        <v>0</v>
      </c>
      <c r="S82" s="148" t="str">
        <f>IF($J$3="Entire Portfolio",SUMIFS('SP List (I-REAP)'!$O:$O,'SP List (I-REAP)'!$D:$D,AllFundMode!$C82,'SP List (I-REAP)'!$J:$J,AllFundMode!$R$6),IF($J$3="Approved Subprojects",SUMIFS('SP List (I-REAP)'!$O:$O,'SP List (I-REAP)'!$D:$D,AllFundMode!$C82,'SP List (I-REAP)'!$P:$P,AllFundMode!$J$3,'SP List (I-REAP)'!$J:$J,AllFundMode!$R$6),IF($J$3="Pipelined Subprojects",SUMIFS('SP List (I-REAP)'!$O:$O,'SP List (I-REAP)'!$D:$D,AllFundMode!$C82,'SP List (I-REAP)'!$P:$P,AllFundMode!$J$3,'SP List (I-REAP)'!$J:$J,AllFundMode!$R$6))))/1000000</f>
        <v>0</v>
      </c>
      <c r="T82" s="149" t="str">
        <f>IF($J$3="Entire Portfolio",SUMIFS('SP List (I-REAP)'!$AA:$AA,'SP List (I-REAP)'!$D:$D,AllFundMode!$C82,'SP List (I-REAP)'!$J:$J,$R$6),IF($J$3="Approved Subprojects",SUMIFS('SP List (I-REAP)'!$AA:$AA,'SP List (I-REAP)'!$D:$D,AllFundMode!$C82,'SP List (I-REAP)'!$P:$P,AllFundMode!$J$3,'SP List (I-REAP)'!$J:$J,$R$6),IF($J$3="Pipelined Subprojects",SUMIFS('SP List (I-REAP)'!$AA:$AA,'SP List (I-REAP)'!$D:$D,AllFundMode!$C82,'SP List (I-REAP)'!$P:$P,AllFundMode!$J$3,'SP List (I-REAP)'!$J:$J,$R$6))))</f>
        <v>0</v>
      </c>
      <c r="U82" s="149" t="str">
        <f>IF($J$3="Entire Portfolio",SUMIFS('SP List (I-REAP)'!$AD:$AD,'SP List (I-REAP)'!$D:$D,AllFundMode!$C82,'SP List (I-REAP)'!$J:$J,$R$6),IF($J$3="Approved Subprojects",SUMIFS('SP List (I-REAP)'!$AD:$AD,'SP List (I-REAP)'!$D:$D,AllFundMode!$C82,'SP List (I-REAP)'!$P:$P,AllFundMode!$J$3,'SP List (I-REAP)'!$J:$J,$R$6),IF($J$3="Pipelined Subprojects",SUMIFS('SP List (I-REAP)'!$AD:$AD,'SP List (I-REAP)'!$D:$D,AllFundMode!$C82,'SP List (I-REAP)'!$P:$P,AllFundMode!$J$3,'SP List (I-REAP)'!$J:$J,$R$6))))</f>
        <v>0</v>
      </c>
    </row>
    <row r="83" spans="1:22">
      <c r="B83" s="196" t="s">
        <v>36</v>
      </c>
      <c r="C83" s="196" t="s">
        <v>50</v>
      </c>
      <c r="D83" s="149" t="str">
        <f>IF($J$3="Entire Portfolio",COUNTIF('SP List (I-REAP)'!$D:$D,AllFundMode!$C83),IF($J$3="Approved Subprojects",COUNTIFS('SP List (I-REAP)'!$D:$D,AllFundMode!$C83,'SP List (I-REAP)'!$P:$P,AllFundMode!$J$3),IF($J$3="Pipelined Subprojects",COUNTIFS('SP List (I-REAP)'!$D:$D,AllFundMode!$C83,'SP List (I-REAP)'!$P:$P,AllFundMode!$J$3))))</f>
        <v>0</v>
      </c>
      <c r="E83" s="148" t="str">
        <f>IF($J$3="Entire Portfolio",SUMIF('SP List (I-REAP)'!$D:$D,AllFundMode!$C83,'SP List (I-REAP)'!$O:$O),IF($J$3="Approved Subprojects",SUMIFS('SP List (I-REAP)'!$O:$O,'SP List (I-REAP)'!$D:$D,AllFundMode!$C83,'SP List (I-REAP)'!$P:$P,AllFundMode!$J$3),IF($J$3="Pipelined Subprojects",SUMIFS('SP List (I-REAP)'!$O:$O,'SP List (I-REAP)'!$D:$D,AllFundMode!$C83,'SP List (I-REAP)'!$P:$P,AllFundMode!$J$3))))/1000000</f>
        <v>0</v>
      </c>
      <c r="F83" s="149" t="str">
        <f>IF($J$3="Entire Portfolio",SUMIF('SP List (I-REAP)'!$D:$D,AllFundMode!$C83,'SP List (I-REAP)'!$AA:$AA),IF($J$3="Approved Subprojects",SUMIFS('SP List (I-REAP)'!$AA:$AA,'SP List (I-REAP)'!$D:$D,AllFundMode!$C83,'SP List (I-REAP)'!$P:$P,AllFundMode!$J$3),IF($J$3="Pipelined Subprojects",SUMIFS('SP List (I-REAP)'!$AA:$AA,'SP List (I-REAP)'!$D:$D,AllFundMode!$C83,'SP List (I-REAP)'!$P:$P,AllFundMode!$J$3))))</f>
        <v>0</v>
      </c>
      <c r="G83" s="149" t="str">
        <f>IF($J$3="Entire Portfolio",SUMIF('SP List (I-REAP)'!$D:$D,AllFundMode!$C83,'SP List (I-REAP)'!$AD:$AD),IF($J$3="Approved Subprojects",SUMIFS('SP List (I-REAP)'!$AD:$AD,'SP List (I-REAP)'!$D:$D,AllFundMode!$C83,'SP List (I-REAP)'!$P:$P,AllFundMode!$J$3),IF($J$3="Pipelined Subprojects",SUMIFS('SP List (I-REAP)'!$AD:$AD,'SP List (I-REAP)'!$D:$D,AllFundMode!$C83,'SP List (I-REAP)'!$P:$P,AllFundMode!$J$3))))</f>
        <v>0</v>
      </c>
      <c r="H83" s="159" t="str">
        <f>IFERROR((+E83/F83)*1000," ")</f>
        <v>0</v>
      </c>
      <c r="I83" s="159" t="str">
        <f>IFERROR(E83*1000/G83," ")</f>
        <v>0</v>
      </c>
      <c r="J83" s="149" t="str">
        <f>IF($J$3="Entire Portfolio",COUNTIFS('SP List (I-REAP)'!$D:$D,AllFundMode!$C83,'SP List (I-REAP)'!$J:$J,$J$6),IF($J$3="Approved Subprojects",COUNTIFS('SP List (I-REAP)'!$D:$D,AllFundMode!$C83,'SP List (I-REAP)'!$P:$P,AllFundMode!$J$3,'SP List (I-REAP)'!$J:$J,$J$6),IF($J$3="Pipelined Subprojects",COUNTIFS('SP List (I-REAP)'!$D:$D,AllFundMode!$C83,'SP List (I-REAP)'!$P:$P,AllFundMode!$J$3,'SP List (I-REAP)'!$J:$J,$J$6))))</f>
        <v>0</v>
      </c>
      <c r="K83" s="148" t="str">
        <f>IF($J$3="Entire Portfolio",SUMIFS('SP List (I-REAP)'!$O:$O,'SP List (I-REAP)'!$D:$D,AllFundMode!$C83,'SP List (I-REAP)'!$J:$J,AllFundMode!$J$6),IF($J$3="Approved Subprojects",SUMIFS('SP List (I-REAP)'!$O:$O,'SP List (I-REAP)'!$D:$D,AllFundMode!$C83,'SP List (I-REAP)'!$P:$P,AllFundMode!$J$3,'SP List (I-REAP)'!$J:$J,AllFundMode!$J$6),IF($J$3="Pipelined Subprojects",SUMIFS('SP List (I-REAP)'!$O:$O,'SP List (I-REAP)'!$D:$D,AllFundMode!$C83,'SP List (I-REAP)'!$P:$P,AllFundMode!$J$3,'SP List (I-REAP)'!$J:$J,AllFundMode!$J$6))))/1000000</f>
        <v>0</v>
      </c>
      <c r="L83" s="149" t="str">
        <f>IF($J$3="Entire Portfolio",SUMIFS('SP List (I-REAP)'!$AA:$AA,'SP List (I-REAP)'!$D:$D,AllFundMode!$C83,'SP List (I-REAP)'!$J:$J,$J$6),IF($J$3="Approved Subprojects",SUMIFS('SP List (I-REAP)'!$AA:$AA,'SP List (I-REAP)'!$D:$D,AllFundMode!$C83,'SP List (I-REAP)'!$P:$P,AllFundMode!$J$3,'SP List (I-REAP)'!$J:$J,$J$6),IF($J$3="Pipelined Subprojects",SUMIFS('SP List (I-REAP)'!$AA:$AA,'SP List (I-REAP)'!$D:$D,AllFundMode!$C83,'SP List (I-REAP)'!$P:$P,AllFundMode!$J$3,'SP List (I-REAP)'!$J:$J,$J$6))))</f>
        <v>0</v>
      </c>
      <c r="M83" s="149" t="str">
        <f>IF($J$3="Entire Portfolio",SUMIFS('SP List (I-REAP)'!$AD:$AD,'SP List (I-REAP)'!$D:$D,AllFundMode!$C83,'SP List (I-REAP)'!$J:$J,$J$6),IF($J$3="Approved Subprojects",SUMIFS('SP List (I-REAP)'!$AD:$AD,'SP List (I-REAP)'!$D:$D,AllFundMode!$C83,'SP List (I-REAP)'!$P:$P,AllFundMode!$J$3,'SP List (I-REAP)'!$J:$J,$J$6),IF($J$3="Pipelined Subprojects",SUMIFS('SP List (I-REAP)'!$AD:$AD,'SP List (I-REAP)'!$D:$D,AllFundMode!$C83,'SP List (I-REAP)'!$P:$P,AllFundMode!$J$3,'SP List (I-REAP)'!$J:$J,$J$6))))</f>
        <v>0</v>
      </c>
      <c r="N83" s="149" t="str">
        <f>IF($J$3="Entire Portfolio",COUNTIFS('SP List (I-REAP)'!$D:$D,AllFundMode!$C83,'SP List (I-REAP)'!$J:$J,$N$6),IF($J$3="Approved Subprojects",COUNTIFS('SP List (I-REAP)'!$D:$D,AllFundMode!$C83,'SP List (I-REAP)'!$P:$P,AllFundMode!$J$3,'SP List (I-REAP)'!$J:$J,$N$6),IF($J$3="Pipelined Subprojects",COUNTIFS('SP List (I-REAP)'!$D:$D,AllFundMode!$C83,'SP List (I-REAP)'!$P:$P,AllFundMode!$J$3,'SP List (I-REAP)'!$J:$J,$N$6))))</f>
        <v>0</v>
      </c>
      <c r="O83" s="148" t="str">
        <f>IF($J$3="Entire Portfolio",SUMIFS('SP List (I-REAP)'!$O:$O,'SP List (I-REAP)'!$D:$D,AllFundMode!$C83,'SP List (I-REAP)'!$J:$J,AllFundMode!$N$6),IF($J$3="Approved Subprojects",SUMIFS('SP List (I-REAP)'!$O:$O,'SP List (I-REAP)'!$D:$D,AllFundMode!$C83,'SP List (I-REAP)'!$P:$P,AllFundMode!$J$3,'SP List (I-REAP)'!$J:$J,AllFundMode!$N$6),IF($J$3="Pipelined Subprojects",SUMIFS('SP List (I-REAP)'!$O:$O,'SP List (I-REAP)'!$D:$D,AllFundMode!$C83,'SP List (I-REAP)'!$P:$P,AllFundMode!$J$3,'SP List (I-REAP)'!$J:$J,AllFundMode!$N$6))))/1000000</f>
        <v>0</v>
      </c>
      <c r="P83" s="149" t="str">
        <f>IF($J$3="Entire Portfolio",SUMIFS('SP List (I-REAP)'!$AA:$AA,'SP List (I-REAP)'!$D:$D,AllFundMode!$C83,'SP List (I-REAP)'!$J:$J,$N$6),IF($J$3="Approved Subprojects",SUMIFS('SP List (I-REAP)'!$AA:$AA,'SP List (I-REAP)'!$D:$D,AllFundMode!$C83,'SP List (I-REAP)'!$P:$P,AllFundMode!$J$3,'SP List (I-REAP)'!$J:$J,$N$6),IF($J$3="Pipelined Subprojects",SUMIFS('SP List (I-REAP)'!$AA:$AA,'SP List (I-REAP)'!$D:$D,AllFundMode!$C83,'SP List (I-REAP)'!$P:$P,AllFundMode!$J$3,'SP List (I-REAP)'!$J:$J,$N$6))))</f>
        <v>0</v>
      </c>
      <c r="Q83" s="149" t="str">
        <f>IF($J$3="Entire Portfolio",SUMIFS('SP List (I-REAP)'!$AD:$AD,'SP List (I-REAP)'!$D:$D,AllFundMode!$C83,'SP List (I-REAP)'!$J:$J,$N$6),IF($J$3="Approved Subprojects",SUMIFS('SP List (I-REAP)'!$AD:$AD,'SP List (I-REAP)'!$D:$D,AllFundMode!$C83,'SP List (I-REAP)'!$P:$P,AllFundMode!$J$3,'SP List (I-REAP)'!$J:$J,$N$6),IF($J$3="Pipelined Subprojects",SUMIFS('SP List (I-REAP)'!$AD:$AD,'SP List (I-REAP)'!$D:$D,AllFundMode!$C83,'SP List (I-REAP)'!$P:$P,AllFundMode!$J$3,'SP List (I-REAP)'!$J:$J,$N$6))))</f>
        <v>0</v>
      </c>
      <c r="R83" s="149" t="str">
        <f>IF($J$3="Entire Portfolio",COUNTIFS('SP List (I-REAP)'!$D:$D,AllFundMode!$C83,'SP List (I-REAP)'!$J:$J,$R$6),IF($J$3="Approved Subprojects",COUNTIFS('SP List (I-REAP)'!$D:$D,AllFundMode!$C83,'SP List (I-REAP)'!$P:$P,AllFundMode!$J$3,'SP List (I-REAP)'!$J:$J,$R$6),IF($J$3="Pipelined Subprojects",COUNTIFS('SP List (I-REAP)'!$D:$D,AllFundMode!$C83,'SP List (I-REAP)'!$P:$P,AllFundMode!$J$3,'SP List (I-REAP)'!$J:$J,$R$6))))</f>
        <v>0</v>
      </c>
      <c r="S83" s="148" t="str">
        <f>IF($J$3="Entire Portfolio",SUMIFS('SP List (I-REAP)'!$O:$O,'SP List (I-REAP)'!$D:$D,AllFundMode!$C83,'SP List (I-REAP)'!$J:$J,AllFundMode!$R$6),IF($J$3="Approved Subprojects",SUMIFS('SP List (I-REAP)'!$O:$O,'SP List (I-REAP)'!$D:$D,AllFundMode!$C83,'SP List (I-REAP)'!$P:$P,AllFundMode!$J$3,'SP List (I-REAP)'!$J:$J,AllFundMode!$R$6),IF($J$3="Pipelined Subprojects",SUMIFS('SP List (I-REAP)'!$O:$O,'SP List (I-REAP)'!$D:$D,AllFundMode!$C83,'SP List (I-REAP)'!$P:$P,AllFundMode!$J$3,'SP List (I-REAP)'!$J:$J,AllFundMode!$R$6))))/1000000</f>
        <v>0</v>
      </c>
      <c r="T83" s="149" t="str">
        <f>IF($J$3="Entire Portfolio",SUMIFS('SP List (I-REAP)'!$AA:$AA,'SP List (I-REAP)'!$D:$D,AllFundMode!$C83,'SP List (I-REAP)'!$J:$J,$R$6),IF($J$3="Approved Subprojects",SUMIFS('SP List (I-REAP)'!$AA:$AA,'SP List (I-REAP)'!$D:$D,AllFundMode!$C83,'SP List (I-REAP)'!$P:$P,AllFundMode!$J$3,'SP List (I-REAP)'!$J:$J,$R$6),IF($J$3="Pipelined Subprojects",SUMIFS('SP List (I-REAP)'!$AA:$AA,'SP List (I-REAP)'!$D:$D,AllFundMode!$C83,'SP List (I-REAP)'!$P:$P,AllFundMode!$J$3,'SP List (I-REAP)'!$J:$J,$R$6))))</f>
        <v>0</v>
      </c>
      <c r="U83" s="149" t="str">
        <f>IF($J$3="Entire Portfolio",SUMIFS('SP List (I-REAP)'!$AD:$AD,'SP List (I-REAP)'!$D:$D,AllFundMode!$C83,'SP List (I-REAP)'!$J:$J,$R$6),IF($J$3="Approved Subprojects",SUMIFS('SP List (I-REAP)'!$AD:$AD,'SP List (I-REAP)'!$D:$D,AllFundMode!$C83,'SP List (I-REAP)'!$P:$P,AllFundMode!$J$3,'SP List (I-REAP)'!$J:$J,$R$6),IF($J$3="Pipelined Subprojects",SUMIFS('SP List (I-REAP)'!$AD:$AD,'SP List (I-REAP)'!$D:$D,AllFundMode!$C83,'SP List (I-REAP)'!$P:$P,AllFundMode!$J$3,'SP List (I-REAP)'!$J:$J,$R$6))))</f>
        <v>0</v>
      </c>
    </row>
    <row r="84" spans="1:22">
      <c r="B84" s="196" t="s">
        <v>36</v>
      </c>
      <c r="C84" s="196" t="s">
        <v>51</v>
      </c>
      <c r="D84" s="149" t="str">
        <f>IF($J$3="Entire Portfolio",COUNTIF('SP List (I-REAP)'!$D:$D,AllFundMode!$C84),IF($J$3="Approved Subprojects",COUNTIFS('SP List (I-REAP)'!$D:$D,AllFundMode!$C84,'SP List (I-REAP)'!$P:$P,AllFundMode!$J$3),IF($J$3="Pipelined Subprojects",COUNTIFS('SP List (I-REAP)'!$D:$D,AllFundMode!$C84,'SP List (I-REAP)'!$P:$P,AllFundMode!$J$3))))</f>
        <v>0</v>
      </c>
      <c r="E84" s="148" t="str">
        <f>IF($J$3="Entire Portfolio",SUMIF('SP List (I-REAP)'!$D:$D,AllFundMode!$C84,'SP List (I-REAP)'!$O:$O),IF($J$3="Approved Subprojects",SUMIFS('SP List (I-REAP)'!$O:$O,'SP List (I-REAP)'!$D:$D,AllFundMode!$C84,'SP List (I-REAP)'!$P:$P,AllFundMode!$J$3),IF($J$3="Pipelined Subprojects",SUMIFS('SP List (I-REAP)'!$O:$O,'SP List (I-REAP)'!$D:$D,AllFundMode!$C84,'SP List (I-REAP)'!$P:$P,AllFundMode!$J$3))))/1000000</f>
        <v>0</v>
      </c>
      <c r="F84" s="149" t="str">
        <f>IF($J$3="Entire Portfolio",SUMIF('SP List (I-REAP)'!$D:$D,AllFundMode!$C84,'SP List (I-REAP)'!$AA:$AA),IF($J$3="Approved Subprojects",SUMIFS('SP List (I-REAP)'!$AA:$AA,'SP List (I-REAP)'!$D:$D,AllFundMode!$C84,'SP List (I-REAP)'!$P:$P,AllFundMode!$J$3),IF($J$3="Pipelined Subprojects",SUMIFS('SP List (I-REAP)'!$AA:$AA,'SP List (I-REAP)'!$D:$D,AllFundMode!$C84,'SP List (I-REAP)'!$P:$P,AllFundMode!$J$3))))</f>
        <v>0</v>
      </c>
      <c r="G84" s="149" t="str">
        <f>IF($J$3="Entire Portfolio",SUMIF('SP List (I-REAP)'!$D:$D,AllFundMode!$C84,'SP List (I-REAP)'!$AD:$AD),IF($J$3="Approved Subprojects",SUMIFS('SP List (I-REAP)'!$AD:$AD,'SP List (I-REAP)'!$D:$D,AllFundMode!$C84,'SP List (I-REAP)'!$P:$P,AllFundMode!$J$3),IF($J$3="Pipelined Subprojects",SUMIFS('SP List (I-REAP)'!$AD:$AD,'SP List (I-REAP)'!$D:$D,AllFundMode!$C84,'SP List (I-REAP)'!$P:$P,AllFundMode!$J$3))))</f>
        <v>0</v>
      </c>
      <c r="H84" s="159" t="str">
        <f>IFERROR((+E84/F84)*1000," ")</f>
        <v>0</v>
      </c>
      <c r="I84" s="159" t="str">
        <f>IFERROR(E84*1000/G84," ")</f>
        <v>0</v>
      </c>
      <c r="J84" s="149" t="str">
        <f>IF($J$3="Entire Portfolio",COUNTIFS('SP List (I-REAP)'!$D:$D,AllFundMode!$C84,'SP List (I-REAP)'!$J:$J,$J$6),IF($J$3="Approved Subprojects",COUNTIFS('SP List (I-REAP)'!$D:$D,AllFundMode!$C84,'SP List (I-REAP)'!$P:$P,AllFundMode!$J$3,'SP List (I-REAP)'!$J:$J,$J$6),IF($J$3="Pipelined Subprojects",COUNTIFS('SP List (I-REAP)'!$D:$D,AllFundMode!$C84,'SP List (I-REAP)'!$P:$P,AllFundMode!$J$3,'SP List (I-REAP)'!$J:$J,$J$6))))</f>
        <v>0</v>
      </c>
      <c r="K84" s="148" t="str">
        <f>IF($J$3="Entire Portfolio",SUMIFS('SP List (I-REAP)'!$O:$O,'SP List (I-REAP)'!$D:$D,AllFundMode!$C84,'SP List (I-REAP)'!$J:$J,AllFundMode!$J$6),IF($J$3="Approved Subprojects",SUMIFS('SP List (I-REAP)'!$O:$O,'SP List (I-REAP)'!$D:$D,AllFundMode!$C84,'SP List (I-REAP)'!$P:$P,AllFundMode!$J$3,'SP List (I-REAP)'!$J:$J,AllFundMode!$J$6),IF($J$3="Pipelined Subprojects",SUMIFS('SP List (I-REAP)'!$O:$O,'SP List (I-REAP)'!$D:$D,AllFundMode!$C84,'SP List (I-REAP)'!$P:$P,AllFundMode!$J$3,'SP List (I-REAP)'!$J:$J,AllFundMode!$J$6))))/1000000</f>
        <v>0</v>
      </c>
      <c r="L84" s="149" t="str">
        <f>IF($J$3="Entire Portfolio",SUMIFS('SP List (I-REAP)'!$AA:$AA,'SP List (I-REAP)'!$D:$D,AllFundMode!$C84,'SP List (I-REAP)'!$J:$J,$J$6),IF($J$3="Approved Subprojects",SUMIFS('SP List (I-REAP)'!$AA:$AA,'SP List (I-REAP)'!$D:$D,AllFundMode!$C84,'SP List (I-REAP)'!$P:$P,AllFundMode!$J$3,'SP List (I-REAP)'!$J:$J,$J$6),IF($J$3="Pipelined Subprojects",SUMIFS('SP List (I-REAP)'!$AA:$AA,'SP List (I-REAP)'!$D:$D,AllFundMode!$C84,'SP List (I-REAP)'!$P:$P,AllFundMode!$J$3,'SP List (I-REAP)'!$J:$J,$J$6))))</f>
        <v>0</v>
      </c>
      <c r="M84" s="149" t="str">
        <f>IF($J$3="Entire Portfolio",SUMIFS('SP List (I-REAP)'!$AD:$AD,'SP List (I-REAP)'!$D:$D,AllFundMode!$C84,'SP List (I-REAP)'!$J:$J,$J$6),IF($J$3="Approved Subprojects",SUMIFS('SP List (I-REAP)'!$AD:$AD,'SP List (I-REAP)'!$D:$D,AllFundMode!$C84,'SP List (I-REAP)'!$P:$P,AllFundMode!$J$3,'SP List (I-REAP)'!$J:$J,$J$6),IF($J$3="Pipelined Subprojects",SUMIFS('SP List (I-REAP)'!$AD:$AD,'SP List (I-REAP)'!$D:$D,AllFundMode!$C84,'SP List (I-REAP)'!$P:$P,AllFundMode!$J$3,'SP List (I-REAP)'!$J:$J,$J$6))))</f>
        <v>0</v>
      </c>
      <c r="N84" s="149" t="str">
        <f>IF($J$3="Entire Portfolio",COUNTIFS('SP List (I-REAP)'!$D:$D,AllFundMode!$C84,'SP List (I-REAP)'!$J:$J,$N$6),IF($J$3="Approved Subprojects",COUNTIFS('SP List (I-REAP)'!$D:$D,AllFundMode!$C84,'SP List (I-REAP)'!$P:$P,AllFundMode!$J$3,'SP List (I-REAP)'!$J:$J,$N$6),IF($J$3="Pipelined Subprojects",COUNTIFS('SP List (I-REAP)'!$D:$D,AllFundMode!$C84,'SP List (I-REAP)'!$P:$P,AllFundMode!$J$3,'SP List (I-REAP)'!$J:$J,$N$6))))</f>
        <v>0</v>
      </c>
      <c r="O84" s="148" t="str">
        <f>IF($J$3="Entire Portfolio",SUMIFS('SP List (I-REAP)'!$O:$O,'SP List (I-REAP)'!$D:$D,AllFundMode!$C84,'SP List (I-REAP)'!$J:$J,AllFundMode!$N$6),IF($J$3="Approved Subprojects",SUMIFS('SP List (I-REAP)'!$O:$O,'SP List (I-REAP)'!$D:$D,AllFundMode!$C84,'SP List (I-REAP)'!$P:$P,AllFundMode!$J$3,'SP List (I-REAP)'!$J:$J,AllFundMode!$N$6),IF($J$3="Pipelined Subprojects",SUMIFS('SP List (I-REAP)'!$O:$O,'SP List (I-REAP)'!$D:$D,AllFundMode!$C84,'SP List (I-REAP)'!$P:$P,AllFundMode!$J$3,'SP List (I-REAP)'!$J:$J,AllFundMode!$N$6))))/1000000</f>
        <v>0</v>
      </c>
      <c r="P84" s="149" t="str">
        <f>IF($J$3="Entire Portfolio",SUMIFS('SP List (I-REAP)'!$AA:$AA,'SP List (I-REAP)'!$D:$D,AllFundMode!$C84,'SP List (I-REAP)'!$J:$J,$N$6),IF($J$3="Approved Subprojects",SUMIFS('SP List (I-REAP)'!$AA:$AA,'SP List (I-REAP)'!$D:$D,AllFundMode!$C84,'SP List (I-REAP)'!$P:$P,AllFundMode!$J$3,'SP List (I-REAP)'!$J:$J,$N$6),IF($J$3="Pipelined Subprojects",SUMIFS('SP List (I-REAP)'!$AA:$AA,'SP List (I-REAP)'!$D:$D,AllFundMode!$C84,'SP List (I-REAP)'!$P:$P,AllFundMode!$J$3,'SP List (I-REAP)'!$J:$J,$N$6))))</f>
        <v>0</v>
      </c>
      <c r="Q84" s="149" t="str">
        <f>IF($J$3="Entire Portfolio",SUMIFS('SP List (I-REAP)'!$AD:$AD,'SP List (I-REAP)'!$D:$D,AllFundMode!$C84,'SP List (I-REAP)'!$J:$J,$N$6),IF($J$3="Approved Subprojects",SUMIFS('SP List (I-REAP)'!$AD:$AD,'SP List (I-REAP)'!$D:$D,AllFundMode!$C84,'SP List (I-REAP)'!$P:$P,AllFundMode!$J$3,'SP List (I-REAP)'!$J:$J,$N$6),IF($J$3="Pipelined Subprojects",SUMIFS('SP List (I-REAP)'!$AD:$AD,'SP List (I-REAP)'!$D:$D,AllFundMode!$C84,'SP List (I-REAP)'!$P:$P,AllFundMode!$J$3,'SP List (I-REAP)'!$J:$J,$N$6))))</f>
        <v>0</v>
      </c>
      <c r="R84" s="149" t="str">
        <f>IF($J$3="Entire Portfolio",COUNTIFS('SP List (I-REAP)'!$D:$D,AllFundMode!$C84,'SP List (I-REAP)'!$J:$J,$R$6),IF($J$3="Approved Subprojects",COUNTIFS('SP List (I-REAP)'!$D:$D,AllFundMode!$C84,'SP List (I-REAP)'!$P:$P,AllFundMode!$J$3,'SP List (I-REAP)'!$J:$J,$R$6),IF($J$3="Pipelined Subprojects",COUNTIFS('SP List (I-REAP)'!$D:$D,AllFundMode!$C84,'SP List (I-REAP)'!$P:$P,AllFundMode!$J$3,'SP List (I-REAP)'!$J:$J,$R$6))))</f>
        <v>0</v>
      </c>
      <c r="S84" s="148" t="str">
        <f>IF($J$3="Entire Portfolio",SUMIFS('SP List (I-REAP)'!$O:$O,'SP List (I-REAP)'!$D:$D,AllFundMode!$C84,'SP List (I-REAP)'!$J:$J,AllFundMode!$R$6),IF($J$3="Approved Subprojects",SUMIFS('SP List (I-REAP)'!$O:$O,'SP List (I-REAP)'!$D:$D,AllFundMode!$C84,'SP List (I-REAP)'!$P:$P,AllFundMode!$J$3,'SP List (I-REAP)'!$J:$J,AllFundMode!$R$6),IF($J$3="Pipelined Subprojects",SUMIFS('SP List (I-REAP)'!$O:$O,'SP List (I-REAP)'!$D:$D,AllFundMode!$C84,'SP List (I-REAP)'!$P:$P,AllFundMode!$J$3,'SP List (I-REAP)'!$J:$J,AllFundMode!$R$6))))/1000000</f>
        <v>0</v>
      </c>
      <c r="T84" s="149" t="str">
        <f>IF($J$3="Entire Portfolio",SUMIFS('SP List (I-REAP)'!$AA:$AA,'SP List (I-REAP)'!$D:$D,AllFundMode!$C84,'SP List (I-REAP)'!$J:$J,$R$6),IF($J$3="Approved Subprojects",SUMIFS('SP List (I-REAP)'!$AA:$AA,'SP List (I-REAP)'!$D:$D,AllFundMode!$C84,'SP List (I-REAP)'!$P:$P,AllFundMode!$J$3,'SP List (I-REAP)'!$J:$J,$R$6),IF($J$3="Pipelined Subprojects",SUMIFS('SP List (I-REAP)'!$AA:$AA,'SP List (I-REAP)'!$D:$D,AllFundMode!$C84,'SP List (I-REAP)'!$P:$P,AllFundMode!$J$3,'SP List (I-REAP)'!$J:$J,$R$6))))</f>
        <v>0</v>
      </c>
      <c r="U84" s="149" t="str">
        <f>IF($J$3="Entire Portfolio",SUMIFS('SP List (I-REAP)'!$AD:$AD,'SP List (I-REAP)'!$D:$D,AllFundMode!$C84,'SP List (I-REAP)'!$J:$J,$R$6),IF($J$3="Approved Subprojects",SUMIFS('SP List (I-REAP)'!$AD:$AD,'SP List (I-REAP)'!$D:$D,AllFundMode!$C84,'SP List (I-REAP)'!$P:$P,AllFundMode!$J$3,'SP List (I-REAP)'!$J:$J,$R$6),IF($J$3="Pipelined Subprojects",SUMIFS('SP List (I-REAP)'!$AD:$AD,'SP List (I-REAP)'!$D:$D,AllFundMode!$C84,'SP List (I-REAP)'!$P:$P,AllFundMode!$J$3,'SP List (I-REAP)'!$J:$J,$R$6))))</f>
        <v>0</v>
      </c>
    </row>
    <row r="85" spans="1:22">
      <c r="B85" s="196" t="s">
        <v>36</v>
      </c>
      <c r="C85" s="196" t="s">
        <v>52</v>
      </c>
      <c r="D85" s="149" t="str">
        <f>IF($J$3="Entire Portfolio",COUNTIF('SP List (I-REAP)'!$D:$D,AllFundMode!$C85),IF($J$3="Approved Subprojects",COUNTIFS('SP List (I-REAP)'!$D:$D,AllFundMode!$C85,'SP List (I-REAP)'!$P:$P,AllFundMode!$J$3),IF($J$3="Pipelined Subprojects",COUNTIFS('SP List (I-REAP)'!$D:$D,AllFundMode!$C85,'SP List (I-REAP)'!$P:$P,AllFundMode!$J$3))))</f>
        <v>0</v>
      </c>
      <c r="E85" s="148" t="str">
        <f>IF($J$3="Entire Portfolio",SUMIF('SP List (I-REAP)'!$D:$D,AllFundMode!$C85,'SP List (I-REAP)'!$O:$O),IF($J$3="Approved Subprojects",SUMIFS('SP List (I-REAP)'!$O:$O,'SP List (I-REAP)'!$D:$D,AllFundMode!$C85,'SP List (I-REAP)'!$P:$P,AllFundMode!$J$3),IF($J$3="Pipelined Subprojects",SUMIFS('SP List (I-REAP)'!$O:$O,'SP List (I-REAP)'!$D:$D,AllFundMode!$C85,'SP List (I-REAP)'!$P:$P,AllFundMode!$J$3))))/1000000</f>
        <v>0</v>
      </c>
      <c r="F85" s="149" t="str">
        <f>IF($J$3="Entire Portfolio",SUMIF('SP List (I-REAP)'!$D:$D,AllFundMode!$C85,'SP List (I-REAP)'!$AA:$AA),IF($J$3="Approved Subprojects",SUMIFS('SP List (I-REAP)'!$AA:$AA,'SP List (I-REAP)'!$D:$D,AllFundMode!$C85,'SP List (I-REAP)'!$P:$P,AllFundMode!$J$3),IF($J$3="Pipelined Subprojects",SUMIFS('SP List (I-REAP)'!$AA:$AA,'SP List (I-REAP)'!$D:$D,AllFundMode!$C85,'SP List (I-REAP)'!$P:$P,AllFundMode!$J$3))))</f>
        <v>0</v>
      </c>
      <c r="G85" s="149" t="str">
        <f>IF($J$3="Entire Portfolio",SUMIF('SP List (I-REAP)'!$D:$D,AllFundMode!$C85,'SP List (I-REAP)'!$AD:$AD),IF($J$3="Approved Subprojects",SUMIFS('SP List (I-REAP)'!$AD:$AD,'SP List (I-REAP)'!$D:$D,AllFundMode!$C85,'SP List (I-REAP)'!$P:$P,AllFundMode!$J$3),IF($J$3="Pipelined Subprojects",SUMIFS('SP List (I-REAP)'!$AD:$AD,'SP List (I-REAP)'!$D:$D,AllFundMode!$C85,'SP List (I-REAP)'!$P:$P,AllFundMode!$J$3))))</f>
        <v>0</v>
      </c>
      <c r="H85" s="159" t="str">
        <f>IFERROR((+E85/F85)*1000," ")</f>
        <v>0</v>
      </c>
      <c r="I85" s="159" t="str">
        <f>IFERROR(E85*1000/G85," ")</f>
        <v>0</v>
      </c>
      <c r="J85" s="149" t="str">
        <f>IF($J$3="Entire Portfolio",COUNTIFS('SP List (I-REAP)'!$D:$D,AllFundMode!$C85,'SP List (I-REAP)'!$J:$J,$J$6),IF($J$3="Approved Subprojects",COUNTIFS('SP List (I-REAP)'!$D:$D,AllFundMode!$C85,'SP List (I-REAP)'!$P:$P,AllFundMode!$J$3,'SP List (I-REAP)'!$J:$J,$J$6),IF($J$3="Pipelined Subprojects",COUNTIFS('SP List (I-REAP)'!$D:$D,AllFundMode!$C85,'SP List (I-REAP)'!$P:$P,AllFundMode!$J$3,'SP List (I-REAP)'!$J:$J,$J$6))))</f>
        <v>0</v>
      </c>
      <c r="K85" s="148" t="str">
        <f>IF($J$3="Entire Portfolio",SUMIFS('SP List (I-REAP)'!$O:$O,'SP List (I-REAP)'!$D:$D,AllFundMode!$C85,'SP List (I-REAP)'!$J:$J,AllFundMode!$J$6),IF($J$3="Approved Subprojects",SUMIFS('SP List (I-REAP)'!$O:$O,'SP List (I-REAP)'!$D:$D,AllFundMode!$C85,'SP List (I-REAP)'!$P:$P,AllFundMode!$J$3,'SP List (I-REAP)'!$J:$J,AllFundMode!$J$6),IF($J$3="Pipelined Subprojects",SUMIFS('SP List (I-REAP)'!$O:$O,'SP List (I-REAP)'!$D:$D,AllFundMode!$C85,'SP List (I-REAP)'!$P:$P,AllFundMode!$J$3,'SP List (I-REAP)'!$J:$J,AllFundMode!$J$6))))/1000000</f>
        <v>0</v>
      </c>
      <c r="L85" s="149" t="str">
        <f>IF($J$3="Entire Portfolio",SUMIFS('SP List (I-REAP)'!$AA:$AA,'SP List (I-REAP)'!$D:$D,AllFundMode!$C85,'SP List (I-REAP)'!$J:$J,$J$6),IF($J$3="Approved Subprojects",SUMIFS('SP List (I-REAP)'!$AA:$AA,'SP List (I-REAP)'!$D:$D,AllFundMode!$C85,'SP List (I-REAP)'!$P:$P,AllFundMode!$J$3,'SP List (I-REAP)'!$J:$J,$J$6),IF($J$3="Pipelined Subprojects",SUMIFS('SP List (I-REAP)'!$AA:$AA,'SP List (I-REAP)'!$D:$D,AllFundMode!$C85,'SP List (I-REAP)'!$P:$P,AllFundMode!$J$3,'SP List (I-REAP)'!$J:$J,$J$6))))</f>
        <v>0</v>
      </c>
      <c r="M85" s="149" t="str">
        <f>IF($J$3="Entire Portfolio",SUMIFS('SP List (I-REAP)'!$AD:$AD,'SP List (I-REAP)'!$D:$D,AllFundMode!$C85,'SP List (I-REAP)'!$J:$J,$J$6),IF($J$3="Approved Subprojects",SUMIFS('SP List (I-REAP)'!$AD:$AD,'SP List (I-REAP)'!$D:$D,AllFundMode!$C85,'SP List (I-REAP)'!$P:$P,AllFundMode!$J$3,'SP List (I-REAP)'!$J:$J,$J$6),IF($J$3="Pipelined Subprojects",SUMIFS('SP List (I-REAP)'!$AD:$AD,'SP List (I-REAP)'!$D:$D,AllFundMode!$C85,'SP List (I-REAP)'!$P:$P,AllFundMode!$J$3,'SP List (I-REAP)'!$J:$J,$J$6))))</f>
        <v>0</v>
      </c>
      <c r="N85" s="149" t="str">
        <f>IF($J$3="Entire Portfolio",COUNTIFS('SP List (I-REAP)'!$D:$D,AllFundMode!$C85,'SP List (I-REAP)'!$J:$J,$N$6),IF($J$3="Approved Subprojects",COUNTIFS('SP List (I-REAP)'!$D:$D,AllFundMode!$C85,'SP List (I-REAP)'!$P:$P,AllFundMode!$J$3,'SP List (I-REAP)'!$J:$J,$N$6),IF($J$3="Pipelined Subprojects",COUNTIFS('SP List (I-REAP)'!$D:$D,AllFundMode!$C85,'SP List (I-REAP)'!$P:$P,AllFundMode!$J$3,'SP List (I-REAP)'!$J:$J,$N$6))))</f>
        <v>0</v>
      </c>
      <c r="O85" s="148" t="str">
        <f>IF($J$3="Entire Portfolio",SUMIFS('SP List (I-REAP)'!$O:$O,'SP List (I-REAP)'!$D:$D,AllFundMode!$C85,'SP List (I-REAP)'!$J:$J,AllFundMode!$N$6),IF($J$3="Approved Subprojects",SUMIFS('SP List (I-REAP)'!$O:$O,'SP List (I-REAP)'!$D:$D,AllFundMode!$C85,'SP List (I-REAP)'!$P:$P,AllFundMode!$J$3,'SP List (I-REAP)'!$J:$J,AllFundMode!$N$6),IF($J$3="Pipelined Subprojects",SUMIFS('SP List (I-REAP)'!$O:$O,'SP List (I-REAP)'!$D:$D,AllFundMode!$C85,'SP List (I-REAP)'!$P:$P,AllFundMode!$J$3,'SP List (I-REAP)'!$J:$J,AllFundMode!$N$6))))/1000000</f>
        <v>0</v>
      </c>
      <c r="P85" s="149" t="str">
        <f>IF($J$3="Entire Portfolio",SUMIFS('SP List (I-REAP)'!$AA:$AA,'SP List (I-REAP)'!$D:$D,AllFundMode!$C85,'SP List (I-REAP)'!$J:$J,$N$6),IF($J$3="Approved Subprojects",SUMIFS('SP List (I-REAP)'!$AA:$AA,'SP List (I-REAP)'!$D:$D,AllFundMode!$C85,'SP List (I-REAP)'!$P:$P,AllFundMode!$J$3,'SP List (I-REAP)'!$J:$J,$N$6),IF($J$3="Pipelined Subprojects",SUMIFS('SP List (I-REAP)'!$AA:$AA,'SP List (I-REAP)'!$D:$D,AllFundMode!$C85,'SP List (I-REAP)'!$P:$P,AllFundMode!$J$3,'SP List (I-REAP)'!$J:$J,$N$6))))</f>
        <v>0</v>
      </c>
      <c r="Q85" s="149" t="str">
        <f>IF($J$3="Entire Portfolio",SUMIFS('SP List (I-REAP)'!$AD:$AD,'SP List (I-REAP)'!$D:$D,AllFundMode!$C85,'SP List (I-REAP)'!$J:$J,$N$6),IF($J$3="Approved Subprojects",SUMIFS('SP List (I-REAP)'!$AD:$AD,'SP List (I-REAP)'!$D:$D,AllFundMode!$C85,'SP List (I-REAP)'!$P:$P,AllFundMode!$J$3,'SP List (I-REAP)'!$J:$J,$N$6),IF($J$3="Pipelined Subprojects",SUMIFS('SP List (I-REAP)'!$AD:$AD,'SP List (I-REAP)'!$D:$D,AllFundMode!$C85,'SP List (I-REAP)'!$P:$P,AllFundMode!$J$3,'SP List (I-REAP)'!$J:$J,$N$6))))</f>
        <v>0</v>
      </c>
      <c r="R85" s="149" t="str">
        <f>IF($J$3="Entire Portfolio",COUNTIFS('SP List (I-REAP)'!$D:$D,AllFundMode!$C85,'SP List (I-REAP)'!$J:$J,$R$6),IF($J$3="Approved Subprojects",COUNTIFS('SP List (I-REAP)'!$D:$D,AllFundMode!$C85,'SP List (I-REAP)'!$P:$P,AllFundMode!$J$3,'SP List (I-REAP)'!$J:$J,$R$6),IF($J$3="Pipelined Subprojects",COUNTIFS('SP List (I-REAP)'!$D:$D,AllFundMode!$C85,'SP List (I-REAP)'!$P:$P,AllFundMode!$J$3,'SP List (I-REAP)'!$J:$J,$R$6))))</f>
        <v>0</v>
      </c>
      <c r="S85" s="148" t="str">
        <f>IF($J$3="Entire Portfolio",SUMIFS('SP List (I-REAP)'!$O:$O,'SP List (I-REAP)'!$D:$D,AllFundMode!$C85,'SP List (I-REAP)'!$J:$J,AllFundMode!$R$6),IF($J$3="Approved Subprojects",SUMIFS('SP List (I-REAP)'!$O:$O,'SP List (I-REAP)'!$D:$D,AllFundMode!$C85,'SP List (I-REAP)'!$P:$P,AllFundMode!$J$3,'SP List (I-REAP)'!$J:$J,AllFundMode!$R$6),IF($J$3="Pipelined Subprojects",SUMIFS('SP List (I-REAP)'!$O:$O,'SP List (I-REAP)'!$D:$D,AllFundMode!$C85,'SP List (I-REAP)'!$P:$P,AllFundMode!$J$3,'SP List (I-REAP)'!$J:$J,AllFundMode!$R$6))))/1000000</f>
        <v>0</v>
      </c>
      <c r="T85" s="149" t="str">
        <f>IF($J$3="Entire Portfolio",SUMIFS('SP List (I-REAP)'!$AA:$AA,'SP List (I-REAP)'!$D:$D,AllFundMode!$C85,'SP List (I-REAP)'!$J:$J,$R$6),IF($J$3="Approved Subprojects",SUMIFS('SP List (I-REAP)'!$AA:$AA,'SP List (I-REAP)'!$D:$D,AllFundMode!$C85,'SP List (I-REAP)'!$P:$P,AllFundMode!$J$3,'SP List (I-REAP)'!$J:$J,$R$6),IF($J$3="Pipelined Subprojects",SUMIFS('SP List (I-REAP)'!$AA:$AA,'SP List (I-REAP)'!$D:$D,AllFundMode!$C85,'SP List (I-REAP)'!$P:$P,AllFundMode!$J$3,'SP List (I-REAP)'!$J:$J,$R$6))))</f>
        <v>0</v>
      </c>
      <c r="U85" s="149" t="str">
        <f>IF($J$3="Entire Portfolio",SUMIFS('SP List (I-REAP)'!$AD:$AD,'SP List (I-REAP)'!$D:$D,AllFundMode!$C85,'SP List (I-REAP)'!$J:$J,$R$6),IF($J$3="Approved Subprojects",SUMIFS('SP List (I-REAP)'!$AD:$AD,'SP List (I-REAP)'!$D:$D,AllFundMode!$C85,'SP List (I-REAP)'!$P:$P,AllFundMode!$J$3,'SP List (I-REAP)'!$J:$J,$R$6),IF($J$3="Pipelined Subprojects",SUMIFS('SP List (I-REAP)'!$AD:$AD,'SP List (I-REAP)'!$D:$D,AllFundMode!$C85,'SP List (I-REAP)'!$P:$P,AllFundMode!$J$3,'SP List (I-REAP)'!$J:$J,$R$6))))</f>
        <v>0</v>
      </c>
    </row>
    <row r="86" spans="1:22">
      <c r="B86" s="302" t="s">
        <v>2033</v>
      </c>
      <c r="C86" s="303"/>
      <c r="D86" s="215" t="str">
        <f>SUM(D82:D85)</f>
        <v>0</v>
      </c>
      <c r="E86" s="211" t="str">
        <f>SUM(E82:E85)</f>
        <v>0</v>
      </c>
      <c r="F86" s="215" t="str">
        <f>SUM(F82:F85)</f>
        <v>0</v>
      </c>
      <c r="G86" s="215" t="str">
        <f>SUM(G82:G85)</f>
        <v>0</v>
      </c>
      <c r="H86" s="211" t="str">
        <f>IFERROR((+E86/F86)*1000," ")</f>
        <v>0</v>
      </c>
      <c r="I86" s="211" t="str">
        <f>IFERROR(E86*1000/G86," ")</f>
        <v>0</v>
      </c>
      <c r="J86" s="215" t="str">
        <f>SUM(J82:J85)</f>
        <v>0</v>
      </c>
      <c r="K86" s="211" t="str">
        <f>SUM(K82:K85)</f>
        <v>0</v>
      </c>
      <c r="L86" s="215" t="str">
        <f>SUM(L82:L85)</f>
        <v>0</v>
      </c>
      <c r="M86" s="215" t="str">
        <f>SUM(M82:M85)</f>
        <v>0</v>
      </c>
      <c r="N86" s="215" t="str">
        <f>SUM(N82:N85)</f>
        <v>0</v>
      </c>
      <c r="O86" s="211" t="str">
        <f>SUM(O82:O85)</f>
        <v>0</v>
      </c>
      <c r="P86" s="215" t="str">
        <f>SUM(P82:P85)</f>
        <v>0</v>
      </c>
      <c r="Q86" s="215" t="str">
        <f>SUM(Q82:Q85)</f>
        <v>0</v>
      </c>
      <c r="R86" s="215" t="str">
        <f>SUM(R82:R85)</f>
        <v>0</v>
      </c>
      <c r="S86" s="211" t="str">
        <f>SUM(S82:S85)</f>
        <v>0</v>
      </c>
      <c r="T86" s="215" t="str">
        <f>SUM(T82:T85)</f>
        <v>0</v>
      </c>
      <c r="U86" s="215" t="str">
        <f>SUM(U82:U85)</f>
        <v>0</v>
      </c>
    </row>
    <row r="87" spans="1:22">
      <c r="B87" s="196" t="s">
        <v>38</v>
      </c>
      <c r="C87" s="196" t="s">
        <v>74</v>
      </c>
      <c r="D87" s="149" t="str">
        <f>IF($J$3="Entire Portfolio",COUNTIF('SP List (I-REAP)'!$D:$D,AllFundMode!$C87),IF($J$3="Approved Subprojects",COUNTIFS('SP List (I-REAP)'!$D:$D,AllFundMode!$C87,'SP List (I-REAP)'!$P:$P,AllFundMode!$J$3),IF($J$3="Pipelined Subprojects",COUNTIFS('SP List (I-REAP)'!$D:$D,AllFundMode!$C87,'SP List (I-REAP)'!$P:$P,AllFundMode!$J$3))))</f>
        <v>0</v>
      </c>
      <c r="E87" s="148" t="str">
        <f>IF($J$3="Entire Portfolio",SUMIF('SP List (I-REAP)'!$D:$D,AllFundMode!$C87,'SP List (I-REAP)'!$O:$O),IF($J$3="Approved Subprojects",SUMIFS('SP List (I-REAP)'!$O:$O,'SP List (I-REAP)'!$D:$D,AllFundMode!$C87,'SP List (I-REAP)'!$P:$P,AllFundMode!$J$3),IF($J$3="Pipelined Subprojects",SUMIFS('SP List (I-REAP)'!$O:$O,'SP List (I-REAP)'!$D:$D,AllFundMode!$C87,'SP List (I-REAP)'!$P:$P,AllFundMode!$J$3))))/1000000</f>
        <v>0</v>
      </c>
      <c r="F87" s="149" t="str">
        <f>IF($J$3="Entire Portfolio",SUMIF('SP List (I-REAP)'!$D:$D,AllFundMode!$C87,'SP List (I-REAP)'!$AA:$AA),IF($J$3="Approved Subprojects",SUMIFS('SP List (I-REAP)'!$AA:$AA,'SP List (I-REAP)'!$D:$D,AllFundMode!$C87,'SP List (I-REAP)'!$P:$P,AllFundMode!$J$3),IF($J$3="Pipelined Subprojects",SUMIFS('SP List (I-REAP)'!$AA:$AA,'SP List (I-REAP)'!$D:$D,AllFundMode!$C87,'SP List (I-REAP)'!$P:$P,AllFundMode!$J$3))))</f>
        <v>0</v>
      </c>
      <c r="G87" s="149" t="str">
        <f>IF($J$3="Entire Portfolio",SUMIF('SP List (I-REAP)'!$D:$D,AllFundMode!$C87,'SP List (I-REAP)'!$AD:$AD),IF($J$3="Approved Subprojects",SUMIFS('SP List (I-REAP)'!$AD:$AD,'SP List (I-REAP)'!$D:$D,AllFundMode!$C87,'SP List (I-REAP)'!$P:$P,AllFundMode!$J$3),IF($J$3="Pipelined Subprojects",SUMIFS('SP List (I-REAP)'!$AD:$AD,'SP List (I-REAP)'!$D:$D,AllFundMode!$C87,'SP List (I-REAP)'!$P:$P,AllFundMode!$J$3))))</f>
        <v>0</v>
      </c>
      <c r="H87" s="159" t="str">
        <f>IFERROR((+E87/F87)*1000," ")</f>
        <v>0</v>
      </c>
      <c r="I87" s="159" t="str">
        <f>IFERROR(E87*1000/G87," ")</f>
        <v>0</v>
      </c>
      <c r="J87" s="149" t="str">
        <f>IF($J$3="Entire Portfolio",COUNTIFS('SP List (I-REAP)'!$D:$D,AllFundMode!$C87,'SP List (I-REAP)'!$J:$J,$J$6),IF($J$3="Approved Subprojects",COUNTIFS('SP List (I-REAP)'!$D:$D,AllFundMode!$C87,'SP List (I-REAP)'!$P:$P,AllFundMode!$J$3,'SP List (I-REAP)'!$J:$J,$J$6),IF($J$3="Pipelined Subprojects",COUNTIFS('SP List (I-REAP)'!$D:$D,AllFundMode!$C87,'SP List (I-REAP)'!$P:$P,AllFundMode!$J$3,'SP List (I-REAP)'!$J:$J,$J$6))))</f>
        <v>0</v>
      </c>
      <c r="K87" s="148" t="str">
        <f>IF($J$3="Entire Portfolio",SUMIFS('SP List (I-REAP)'!$O:$O,'SP List (I-REAP)'!$D:$D,AllFundMode!$C87,'SP List (I-REAP)'!$J:$J,AllFundMode!$J$6),IF($J$3="Approved Subprojects",SUMIFS('SP List (I-REAP)'!$O:$O,'SP List (I-REAP)'!$D:$D,AllFundMode!$C87,'SP List (I-REAP)'!$P:$P,AllFundMode!$J$3,'SP List (I-REAP)'!$J:$J,AllFundMode!$J$6),IF($J$3="Pipelined Subprojects",SUMIFS('SP List (I-REAP)'!$O:$O,'SP List (I-REAP)'!$D:$D,AllFundMode!$C87,'SP List (I-REAP)'!$P:$P,AllFundMode!$J$3,'SP List (I-REAP)'!$J:$J,AllFundMode!$J$6))))/1000000</f>
        <v>0</v>
      </c>
      <c r="L87" s="149" t="str">
        <f>IF($J$3="Entire Portfolio",SUMIFS('SP List (I-REAP)'!$AA:$AA,'SP List (I-REAP)'!$D:$D,AllFundMode!$C87,'SP List (I-REAP)'!$J:$J,$J$6),IF($J$3="Approved Subprojects",SUMIFS('SP List (I-REAP)'!$AA:$AA,'SP List (I-REAP)'!$D:$D,AllFundMode!$C87,'SP List (I-REAP)'!$P:$P,AllFundMode!$J$3,'SP List (I-REAP)'!$J:$J,$J$6),IF($J$3="Pipelined Subprojects",SUMIFS('SP List (I-REAP)'!$AA:$AA,'SP List (I-REAP)'!$D:$D,AllFundMode!$C87,'SP List (I-REAP)'!$P:$P,AllFundMode!$J$3,'SP List (I-REAP)'!$J:$J,$J$6))))</f>
        <v>0</v>
      </c>
      <c r="M87" s="149" t="str">
        <f>IF($J$3="Entire Portfolio",SUMIFS('SP List (I-REAP)'!$AD:$AD,'SP List (I-REAP)'!$D:$D,AllFundMode!$C87,'SP List (I-REAP)'!$J:$J,$J$6),IF($J$3="Approved Subprojects",SUMIFS('SP List (I-REAP)'!$AD:$AD,'SP List (I-REAP)'!$D:$D,AllFundMode!$C87,'SP List (I-REAP)'!$P:$P,AllFundMode!$J$3,'SP List (I-REAP)'!$J:$J,$J$6),IF($J$3="Pipelined Subprojects",SUMIFS('SP List (I-REAP)'!$AD:$AD,'SP List (I-REAP)'!$D:$D,AllFundMode!$C87,'SP List (I-REAP)'!$P:$P,AllFundMode!$J$3,'SP List (I-REAP)'!$J:$J,$J$6))))</f>
        <v>0</v>
      </c>
      <c r="N87" s="149" t="str">
        <f>IF($J$3="Entire Portfolio",COUNTIFS('SP List (I-REAP)'!$D:$D,AllFundMode!$C87,'SP List (I-REAP)'!$J:$J,$N$6),IF($J$3="Approved Subprojects",COUNTIFS('SP List (I-REAP)'!$D:$D,AllFundMode!$C87,'SP List (I-REAP)'!$P:$P,AllFundMode!$J$3,'SP List (I-REAP)'!$J:$J,$N$6),IF($J$3="Pipelined Subprojects",COUNTIFS('SP List (I-REAP)'!$D:$D,AllFundMode!$C87,'SP List (I-REAP)'!$P:$P,AllFundMode!$J$3,'SP List (I-REAP)'!$J:$J,$N$6))))</f>
        <v>0</v>
      </c>
      <c r="O87" s="148" t="str">
        <f>IF($J$3="Entire Portfolio",SUMIFS('SP List (I-REAP)'!$O:$O,'SP List (I-REAP)'!$D:$D,AllFundMode!$C87,'SP List (I-REAP)'!$J:$J,AllFundMode!$N$6),IF($J$3="Approved Subprojects",SUMIFS('SP List (I-REAP)'!$O:$O,'SP List (I-REAP)'!$D:$D,AllFundMode!$C87,'SP List (I-REAP)'!$P:$P,AllFundMode!$J$3,'SP List (I-REAP)'!$J:$J,AllFundMode!$N$6),IF($J$3="Pipelined Subprojects",SUMIFS('SP List (I-REAP)'!$O:$O,'SP List (I-REAP)'!$D:$D,AllFundMode!$C87,'SP List (I-REAP)'!$P:$P,AllFundMode!$J$3,'SP List (I-REAP)'!$J:$J,AllFundMode!$N$6))))/1000000</f>
        <v>0</v>
      </c>
      <c r="P87" s="149" t="str">
        <f>IF($J$3="Entire Portfolio",SUMIFS('SP List (I-REAP)'!$AA:$AA,'SP List (I-REAP)'!$D:$D,AllFundMode!$C87,'SP List (I-REAP)'!$J:$J,$N$6),IF($J$3="Approved Subprojects",SUMIFS('SP List (I-REAP)'!$AA:$AA,'SP List (I-REAP)'!$D:$D,AllFundMode!$C87,'SP List (I-REAP)'!$P:$P,AllFundMode!$J$3,'SP List (I-REAP)'!$J:$J,$N$6),IF($J$3="Pipelined Subprojects",SUMIFS('SP List (I-REAP)'!$AA:$AA,'SP List (I-REAP)'!$D:$D,AllFundMode!$C87,'SP List (I-REAP)'!$P:$P,AllFundMode!$J$3,'SP List (I-REAP)'!$J:$J,$N$6))))</f>
        <v>0</v>
      </c>
      <c r="Q87" s="149" t="str">
        <f>IF($J$3="Entire Portfolio",SUMIFS('SP List (I-REAP)'!$AD:$AD,'SP List (I-REAP)'!$D:$D,AllFundMode!$C87,'SP List (I-REAP)'!$J:$J,$N$6),IF($J$3="Approved Subprojects",SUMIFS('SP List (I-REAP)'!$AD:$AD,'SP List (I-REAP)'!$D:$D,AllFundMode!$C87,'SP List (I-REAP)'!$P:$P,AllFundMode!$J$3,'SP List (I-REAP)'!$J:$J,$N$6),IF($J$3="Pipelined Subprojects",SUMIFS('SP List (I-REAP)'!$AD:$AD,'SP List (I-REAP)'!$D:$D,AllFundMode!$C87,'SP List (I-REAP)'!$P:$P,AllFundMode!$J$3,'SP List (I-REAP)'!$J:$J,$N$6))))</f>
        <v>0</v>
      </c>
      <c r="R87" s="149" t="str">
        <f>IF($J$3="Entire Portfolio",COUNTIFS('SP List (I-REAP)'!$D:$D,AllFundMode!$C87,'SP List (I-REAP)'!$J:$J,$R$6),IF($J$3="Approved Subprojects",COUNTIFS('SP List (I-REAP)'!$D:$D,AllFundMode!$C87,'SP List (I-REAP)'!$P:$P,AllFundMode!$J$3,'SP List (I-REAP)'!$J:$J,$R$6),IF($J$3="Pipelined Subprojects",COUNTIFS('SP List (I-REAP)'!$D:$D,AllFundMode!$C87,'SP List (I-REAP)'!$P:$P,AllFundMode!$J$3,'SP List (I-REAP)'!$J:$J,$R$6))))</f>
        <v>0</v>
      </c>
      <c r="S87" s="148" t="str">
        <f>IF($J$3="Entire Portfolio",SUMIFS('SP List (I-REAP)'!$O:$O,'SP List (I-REAP)'!$D:$D,AllFundMode!$C87,'SP List (I-REAP)'!$J:$J,AllFundMode!$R$6),IF($J$3="Approved Subprojects",SUMIFS('SP List (I-REAP)'!$O:$O,'SP List (I-REAP)'!$D:$D,AllFundMode!$C87,'SP List (I-REAP)'!$P:$P,AllFundMode!$J$3,'SP List (I-REAP)'!$J:$J,AllFundMode!$R$6),IF($J$3="Pipelined Subprojects",SUMIFS('SP List (I-REAP)'!$O:$O,'SP List (I-REAP)'!$D:$D,AllFundMode!$C87,'SP List (I-REAP)'!$P:$P,AllFundMode!$J$3,'SP List (I-REAP)'!$J:$J,AllFundMode!$R$6))))/1000000</f>
        <v>0</v>
      </c>
      <c r="T87" s="149" t="str">
        <f>IF($J$3="Entire Portfolio",SUMIFS('SP List (I-REAP)'!$AA:$AA,'SP List (I-REAP)'!$D:$D,AllFundMode!$C87,'SP List (I-REAP)'!$J:$J,$R$6),IF($J$3="Approved Subprojects",SUMIFS('SP List (I-REAP)'!$AA:$AA,'SP List (I-REAP)'!$D:$D,AllFundMode!$C87,'SP List (I-REAP)'!$P:$P,AllFundMode!$J$3,'SP List (I-REAP)'!$J:$J,$R$6),IF($J$3="Pipelined Subprojects",SUMIFS('SP List (I-REAP)'!$AA:$AA,'SP List (I-REAP)'!$D:$D,AllFundMode!$C87,'SP List (I-REAP)'!$P:$P,AllFundMode!$J$3,'SP List (I-REAP)'!$J:$J,$R$6))))</f>
        <v>0</v>
      </c>
      <c r="U87" s="149" t="str">
        <f>IF($J$3="Entire Portfolio",SUMIFS('SP List (I-REAP)'!$AD:$AD,'SP List (I-REAP)'!$D:$D,AllFundMode!$C87,'SP List (I-REAP)'!$J:$J,$R$6),IF($J$3="Approved Subprojects",SUMIFS('SP List (I-REAP)'!$AD:$AD,'SP List (I-REAP)'!$D:$D,AllFundMode!$C87,'SP List (I-REAP)'!$P:$P,AllFundMode!$J$3,'SP List (I-REAP)'!$J:$J,$R$6),IF($J$3="Pipelined Subprojects",SUMIFS('SP List (I-REAP)'!$AD:$AD,'SP List (I-REAP)'!$D:$D,AllFundMode!$C87,'SP List (I-REAP)'!$P:$P,AllFundMode!$J$3,'SP List (I-REAP)'!$J:$J,$R$6))))</f>
        <v>0</v>
      </c>
    </row>
    <row r="88" spans="1:22">
      <c r="B88" s="196" t="s">
        <v>38</v>
      </c>
      <c r="C88" s="196" t="s">
        <v>87</v>
      </c>
      <c r="D88" s="149" t="str">
        <f>IF($J$3="Entire Portfolio",COUNTIF('SP List (I-REAP)'!$D:$D,AllFundMode!$C88),IF($J$3="Approved Subprojects",COUNTIFS('SP List (I-REAP)'!$D:$D,AllFundMode!$C88,'SP List (I-REAP)'!$P:$P,AllFundMode!$J$3),IF($J$3="Pipelined Subprojects",COUNTIFS('SP List (I-REAP)'!$D:$D,AllFundMode!$C88,'SP List (I-REAP)'!$P:$P,AllFundMode!$J$3))))</f>
        <v>0</v>
      </c>
      <c r="E88" s="148" t="str">
        <f>IF($J$3="Entire Portfolio",SUMIF('SP List (I-REAP)'!$D:$D,AllFundMode!$C88,'SP List (I-REAP)'!$O:$O),IF($J$3="Approved Subprojects",SUMIFS('SP List (I-REAP)'!$O:$O,'SP List (I-REAP)'!$D:$D,AllFundMode!$C88,'SP List (I-REAP)'!$P:$P,AllFundMode!$J$3),IF($J$3="Pipelined Subprojects",SUMIFS('SP List (I-REAP)'!$O:$O,'SP List (I-REAP)'!$D:$D,AllFundMode!$C88,'SP List (I-REAP)'!$P:$P,AllFundMode!$J$3))))/1000000</f>
        <v>0</v>
      </c>
      <c r="F88" s="149" t="str">
        <f>IF($J$3="Entire Portfolio",SUMIF('SP List (I-REAP)'!$D:$D,AllFundMode!$C88,'SP List (I-REAP)'!$AA:$AA),IF($J$3="Approved Subprojects",SUMIFS('SP List (I-REAP)'!$AA:$AA,'SP List (I-REAP)'!$D:$D,AllFundMode!$C88,'SP List (I-REAP)'!$P:$P,AllFundMode!$J$3),IF($J$3="Pipelined Subprojects",SUMIFS('SP List (I-REAP)'!$AA:$AA,'SP List (I-REAP)'!$D:$D,AllFundMode!$C88,'SP List (I-REAP)'!$P:$P,AllFundMode!$J$3))))</f>
        <v>0</v>
      </c>
      <c r="G88" s="149" t="str">
        <f>IF($J$3="Entire Portfolio",SUMIF('SP List (I-REAP)'!$D:$D,AllFundMode!$C88,'SP List (I-REAP)'!$AD:$AD),IF($J$3="Approved Subprojects",SUMIFS('SP List (I-REAP)'!$AD:$AD,'SP List (I-REAP)'!$D:$D,AllFundMode!$C88,'SP List (I-REAP)'!$P:$P,AllFundMode!$J$3),IF($J$3="Pipelined Subprojects",SUMIFS('SP List (I-REAP)'!$AD:$AD,'SP List (I-REAP)'!$D:$D,AllFundMode!$C88,'SP List (I-REAP)'!$P:$P,AllFundMode!$J$3))))</f>
        <v>0</v>
      </c>
      <c r="H88" s="159" t="str">
        <f>IFERROR((+E88/F88)*1000," ")</f>
        <v>0</v>
      </c>
      <c r="I88" s="159" t="str">
        <f>IFERROR(E88*1000/G88," ")</f>
        <v>0</v>
      </c>
      <c r="J88" s="149" t="str">
        <f>IF($J$3="Entire Portfolio",COUNTIFS('SP List (I-REAP)'!$D:$D,AllFundMode!$C88,'SP List (I-REAP)'!$J:$J,$J$6),IF($J$3="Approved Subprojects",COUNTIFS('SP List (I-REAP)'!$D:$D,AllFundMode!$C88,'SP List (I-REAP)'!$P:$P,AllFundMode!$J$3,'SP List (I-REAP)'!$J:$J,$J$6),IF($J$3="Pipelined Subprojects",COUNTIFS('SP List (I-REAP)'!$D:$D,AllFundMode!$C88,'SP List (I-REAP)'!$P:$P,AllFundMode!$J$3,'SP List (I-REAP)'!$J:$J,$J$6))))</f>
        <v>0</v>
      </c>
      <c r="K88" s="148" t="str">
        <f>IF($J$3="Entire Portfolio",SUMIFS('SP List (I-REAP)'!$O:$O,'SP List (I-REAP)'!$D:$D,AllFundMode!$C88,'SP List (I-REAP)'!$J:$J,AllFundMode!$J$6),IF($J$3="Approved Subprojects",SUMIFS('SP List (I-REAP)'!$O:$O,'SP List (I-REAP)'!$D:$D,AllFundMode!$C88,'SP List (I-REAP)'!$P:$P,AllFundMode!$J$3,'SP List (I-REAP)'!$J:$J,AllFundMode!$J$6),IF($J$3="Pipelined Subprojects",SUMIFS('SP List (I-REAP)'!$O:$O,'SP List (I-REAP)'!$D:$D,AllFundMode!$C88,'SP List (I-REAP)'!$P:$P,AllFundMode!$J$3,'SP List (I-REAP)'!$J:$J,AllFundMode!$J$6))))/1000000</f>
        <v>0</v>
      </c>
      <c r="L88" s="149" t="str">
        <f>IF($J$3="Entire Portfolio",SUMIFS('SP List (I-REAP)'!$AA:$AA,'SP List (I-REAP)'!$D:$D,AllFundMode!$C88,'SP List (I-REAP)'!$J:$J,$J$6),IF($J$3="Approved Subprojects",SUMIFS('SP List (I-REAP)'!$AA:$AA,'SP List (I-REAP)'!$D:$D,AllFundMode!$C88,'SP List (I-REAP)'!$P:$P,AllFundMode!$J$3,'SP List (I-REAP)'!$J:$J,$J$6),IF($J$3="Pipelined Subprojects",SUMIFS('SP List (I-REAP)'!$AA:$AA,'SP List (I-REAP)'!$D:$D,AllFundMode!$C88,'SP List (I-REAP)'!$P:$P,AllFundMode!$J$3,'SP List (I-REAP)'!$J:$J,$J$6))))</f>
        <v>0</v>
      </c>
      <c r="M88" s="149" t="str">
        <f>IF($J$3="Entire Portfolio",SUMIFS('SP List (I-REAP)'!$AD:$AD,'SP List (I-REAP)'!$D:$D,AllFundMode!$C88,'SP List (I-REAP)'!$J:$J,$J$6),IF($J$3="Approved Subprojects",SUMIFS('SP List (I-REAP)'!$AD:$AD,'SP List (I-REAP)'!$D:$D,AllFundMode!$C88,'SP List (I-REAP)'!$P:$P,AllFundMode!$J$3,'SP List (I-REAP)'!$J:$J,$J$6),IF($J$3="Pipelined Subprojects",SUMIFS('SP List (I-REAP)'!$AD:$AD,'SP List (I-REAP)'!$D:$D,AllFundMode!$C88,'SP List (I-REAP)'!$P:$P,AllFundMode!$J$3,'SP List (I-REAP)'!$J:$J,$J$6))))</f>
        <v>0</v>
      </c>
      <c r="N88" s="149" t="str">
        <f>IF($J$3="Entire Portfolio",COUNTIFS('SP List (I-REAP)'!$D:$D,AllFundMode!$C88,'SP List (I-REAP)'!$J:$J,$N$6),IF($J$3="Approved Subprojects",COUNTIFS('SP List (I-REAP)'!$D:$D,AllFundMode!$C88,'SP List (I-REAP)'!$P:$P,AllFundMode!$J$3,'SP List (I-REAP)'!$J:$J,$N$6),IF($J$3="Pipelined Subprojects",COUNTIFS('SP List (I-REAP)'!$D:$D,AllFundMode!$C88,'SP List (I-REAP)'!$P:$P,AllFundMode!$J$3,'SP List (I-REAP)'!$J:$J,$N$6))))</f>
        <v>0</v>
      </c>
      <c r="O88" s="148" t="str">
        <f>IF($J$3="Entire Portfolio",SUMIFS('SP List (I-REAP)'!$O:$O,'SP List (I-REAP)'!$D:$D,AllFundMode!$C88,'SP List (I-REAP)'!$J:$J,AllFundMode!$N$6),IF($J$3="Approved Subprojects",SUMIFS('SP List (I-REAP)'!$O:$O,'SP List (I-REAP)'!$D:$D,AllFundMode!$C88,'SP List (I-REAP)'!$P:$P,AllFundMode!$J$3,'SP List (I-REAP)'!$J:$J,AllFundMode!$N$6),IF($J$3="Pipelined Subprojects",SUMIFS('SP List (I-REAP)'!$O:$O,'SP List (I-REAP)'!$D:$D,AllFundMode!$C88,'SP List (I-REAP)'!$P:$P,AllFundMode!$J$3,'SP List (I-REAP)'!$J:$J,AllFundMode!$N$6))))/1000000</f>
        <v>0</v>
      </c>
      <c r="P88" s="149" t="str">
        <f>IF($J$3="Entire Portfolio",SUMIFS('SP List (I-REAP)'!$AA:$AA,'SP List (I-REAP)'!$D:$D,AllFundMode!$C88,'SP List (I-REAP)'!$J:$J,$N$6),IF($J$3="Approved Subprojects",SUMIFS('SP List (I-REAP)'!$AA:$AA,'SP List (I-REAP)'!$D:$D,AllFundMode!$C88,'SP List (I-REAP)'!$P:$P,AllFundMode!$J$3,'SP List (I-REAP)'!$J:$J,$N$6),IF($J$3="Pipelined Subprojects",SUMIFS('SP List (I-REAP)'!$AA:$AA,'SP List (I-REAP)'!$D:$D,AllFundMode!$C88,'SP List (I-REAP)'!$P:$P,AllFundMode!$J$3,'SP List (I-REAP)'!$J:$J,$N$6))))</f>
        <v>0</v>
      </c>
      <c r="Q88" s="149" t="str">
        <f>IF($J$3="Entire Portfolio",SUMIFS('SP List (I-REAP)'!$AD:$AD,'SP List (I-REAP)'!$D:$D,AllFundMode!$C88,'SP List (I-REAP)'!$J:$J,$N$6),IF($J$3="Approved Subprojects",SUMIFS('SP List (I-REAP)'!$AD:$AD,'SP List (I-REAP)'!$D:$D,AllFundMode!$C88,'SP List (I-REAP)'!$P:$P,AllFundMode!$J$3,'SP List (I-REAP)'!$J:$J,$N$6),IF($J$3="Pipelined Subprojects",SUMIFS('SP List (I-REAP)'!$AD:$AD,'SP List (I-REAP)'!$D:$D,AllFundMode!$C88,'SP List (I-REAP)'!$P:$P,AllFundMode!$J$3,'SP List (I-REAP)'!$J:$J,$N$6))))</f>
        <v>0</v>
      </c>
      <c r="R88" s="149" t="str">
        <f>IF($J$3="Entire Portfolio",COUNTIFS('SP List (I-REAP)'!$D:$D,AllFundMode!$C88,'SP List (I-REAP)'!$J:$J,$R$6),IF($J$3="Approved Subprojects",COUNTIFS('SP List (I-REAP)'!$D:$D,AllFundMode!$C88,'SP List (I-REAP)'!$P:$P,AllFundMode!$J$3,'SP List (I-REAP)'!$J:$J,$R$6),IF($J$3="Pipelined Subprojects",COUNTIFS('SP List (I-REAP)'!$D:$D,AllFundMode!$C88,'SP List (I-REAP)'!$P:$P,AllFundMode!$J$3,'SP List (I-REAP)'!$J:$J,$R$6))))</f>
        <v>0</v>
      </c>
      <c r="S88" s="148" t="str">
        <f>IF($J$3="Entire Portfolio",SUMIFS('SP List (I-REAP)'!$O:$O,'SP List (I-REAP)'!$D:$D,AllFundMode!$C88,'SP List (I-REAP)'!$J:$J,AllFundMode!$R$6),IF($J$3="Approved Subprojects",SUMIFS('SP List (I-REAP)'!$O:$O,'SP List (I-REAP)'!$D:$D,AllFundMode!$C88,'SP List (I-REAP)'!$P:$P,AllFundMode!$J$3,'SP List (I-REAP)'!$J:$J,AllFundMode!$R$6),IF($J$3="Pipelined Subprojects",SUMIFS('SP List (I-REAP)'!$O:$O,'SP List (I-REAP)'!$D:$D,AllFundMode!$C88,'SP List (I-REAP)'!$P:$P,AllFundMode!$J$3,'SP List (I-REAP)'!$J:$J,AllFundMode!$R$6))))/1000000</f>
        <v>0</v>
      </c>
      <c r="T88" s="149" t="str">
        <f>IF($J$3="Entire Portfolio",SUMIFS('SP List (I-REAP)'!$AA:$AA,'SP List (I-REAP)'!$D:$D,AllFundMode!$C88,'SP List (I-REAP)'!$J:$J,$R$6),IF($J$3="Approved Subprojects",SUMIFS('SP List (I-REAP)'!$AA:$AA,'SP List (I-REAP)'!$D:$D,AllFundMode!$C88,'SP List (I-REAP)'!$P:$P,AllFundMode!$J$3,'SP List (I-REAP)'!$J:$J,$R$6),IF($J$3="Pipelined Subprojects",SUMIFS('SP List (I-REAP)'!$AA:$AA,'SP List (I-REAP)'!$D:$D,AllFundMode!$C88,'SP List (I-REAP)'!$P:$P,AllFundMode!$J$3,'SP List (I-REAP)'!$J:$J,$R$6))))</f>
        <v>0</v>
      </c>
      <c r="U88" s="149" t="str">
        <f>IF($J$3="Entire Portfolio",SUMIFS('SP List (I-REAP)'!$AD:$AD,'SP List (I-REAP)'!$D:$D,AllFundMode!$C88,'SP List (I-REAP)'!$J:$J,$R$6),IF($J$3="Approved Subprojects",SUMIFS('SP List (I-REAP)'!$AD:$AD,'SP List (I-REAP)'!$D:$D,AllFundMode!$C88,'SP List (I-REAP)'!$P:$P,AllFundMode!$J$3,'SP List (I-REAP)'!$J:$J,$R$6),IF($J$3="Pipelined Subprojects",SUMIFS('SP List (I-REAP)'!$AD:$AD,'SP List (I-REAP)'!$D:$D,AllFundMode!$C88,'SP List (I-REAP)'!$P:$P,AllFundMode!$J$3,'SP List (I-REAP)'!$J:$J,$R$6))))</f>
        <v>0</v>
      </c>
    </row>
    <row r="89" spans="1:22">
      <c r="B89" s="196" t="s">
        <v>38</v>
      </c>
      <c r="C89" s="196" t="s">
        <v>90</v>
      </c>
      <c r="D89" s="149" t="str">
        <f>IF($J$3="Entire Portfolio",COUNTIF('SP List (I-REAP)'!$D:$D,AllFundMode!$C89),IF($J$3="Approved Subprojects",COUNTIFS('SP List (I-REAP)'!$D:$D,AllFundMode!$C89,'SP List (I-REAP)'!$P:$P,AllFundMode!$J$3),IF($J$3="Pipelined Subprojects",COUNTIFS('SP List (I-REAP)'!$D:$D,AllFundMode!$C89,'SP List (I-REAP)'!$P:$P,AllFundMode!$J$3))))</f>
        <v>0</v>
      </c>
      <c r="E89" s="148" t="str">
        <f>IF($J$3="Entire Portfolio",SUMIF('SP List (I-REAP)'!$D:$D,AllFundMode!$C89,'SP List (I-REAP)'!$O:$O),IF($J$3="Approved Subprojects",SUMIFS('SP List (I-REAP)'!$O:$O,'SP List (I-REAP)'!$D:$D,AllFundMode!$C89,'SP List (I-REAP)'!$P:$P,AllFundMode!$J$3),IF($J$3="Pipelined Subprojects",SUMIFS('SP List (I-REAP)'!$O:$O,'SP List (I-REAP)'!$D:$D,AllFundMode!$C89,'SP List (I-REAP)'!$P:$P,AllFundMode!$J$3))))/1000000</f>
        <v>0</v>
      </c>
      <c r="F89" s="149" t="str">
        <f>IF($J$3="Entire Portfolio",SUMIF('SP List (I-REAP)'!$D:$D,AllFundMode!$C89,'SP List (I-REAP)'!$AA:$AA),IF($J$3="Approved Subprojects",SUMIFS('SP List (I-REAP)'!$AA:$AA,'SP List (I-REAP)'!$D:$D,AllFundMode!$C89,'SP List (I-REAP)'!$P:$P,AllFundMode!$J$3),IF($J$3="Pipelined Subprojects",SUMIFS('SP List (I-REAP)'!$AA:$AA,'SP List (I-REAP)'!$D:$D,AllFundMode!$C89,'SP List (I-REAP)'!$P:$P,AllFundMode!$J$3))))</f>
        <v>0</v>
      </c>
      <c r="G89" s="149" t="str">
        <f>IF($J$3="Entire Portfolio",SUMIF('SP List (I-REAP)'!$D:$D,AllFundMode!$C89,'SP List (I-REAP)'!$AD:$AD),IF($J$3="Approved Subprojects",SUMIFS('SP List (I-REAP)'!$AD:$AD,'SP List (I-REAP)'!$D:$D,AllFundMode!$C89,'SP List (I-REAP)'!$P:$P,AllFundMode!$J$3),IF($J$3="Pipelined Subprojects",SUMIFS('SP List (I-REAP)'!$AD:$AD,'SP List (I-REAP)'!$D:$D,AllFundMode!$C89,'SP List (I-REAP)'!$P:$P,AllFundMode!$J$3))))</f>
        <v>0</v>
      </c>
      <c r="H89" s="159" t="str">
        <f>IFERROR((+E89/F89)*1000," ")</f>
        <v>0</v>
      </c>
      <c r="I89" s="159" t="str">
        <f>IFERROR(E89*1000/G89," ")</f>
        <v>0</v>
      </c>
      <c r="J89" s="149" t="str">
        <f>IF($J$3="Entire Portfolio",COUNTIFS('SP List (I-REAP)'!$D:$D,AllFundMode!$C89,'SP List (I-REAP)'!$J:$J,$J$6),IF($J$3="Approved Subprojects",COUNTIFS('SP List (I-REAP)'!$D:$D,AllFundMode!$C89,'SP List (I-REAP)'!$P:$P,AllFundMode!$J$3,'SP List (I-REAP)'!$J:$J,$J$6),IF($J$3="Pipelined Subprojects",COUNTIFS('SP List (I-REAP)'!$D:$D,AllFundMode!$C89,'SP List (I-REAP)'!$P:$P,AllFundMode!$J$3,'SP List (I-REAP)'!$J:$J,$J$6))))</f>
        <v>0</v>
      </c>
      <c r="K89" s="148" t="str">
        <f>IF($J$3="Entire Portfolio",SUMIFS('SP List (I-REAP)'!$O:$O,'SP List (I-REAP)'!$D:$D,AllFundMode!$C89,'SP List (I-REAP)'!$J:$J,AllFundMode!$J$6),IF($J$3="Approved Subprojects",SUMIFS('SP List (I-REAP)'!$O:$O,'SP List (I-REAP)'!$D:$D,AllFundMode!$C89,'SP List (I-REAP)'!$P:$P,AllFundMode!$J$3,'SP List (I-REAP)'!$J:$J,AllFundMode!$J$6),IF($J$3="Pipelined Subprojects",SUMIFS('SP List (I-REAP)'!$O:$O,'SP List (I-REAP)'!$D:$D,AllFundMode!$C89,'SP List (I-REAP)'!$P:$P,AllFundMode!$J$3,'SP List (I-REAP)'!$J:$J,AllFundMode!$J$6))))/1000000</f>
        <v>0</v>
      </c>
      <c r="L89" s="149" t="str">
        <f>IF($J$3="Entire Portfolio",SUMIFS('SP List (I-REAP)'!$AA:$AA,'SP List (I-REAP)'!$D:$D,AllFundMode!$C89,'SP List (I-REAP)'!$J:$J,$J$6),IF($J$3="Approved Subprojects",SUMIFS('SP List (I-REAP)'!$AA:$AA,'SP List (I-REAP)'!$D:$D,AllFundMode!$C89,'SP List (I-REAP)'!$P:$P,AllFundMode!$J$3,'SP List (I-REAP)'!$J:$J,$J$6),IF($J$3="Pipelined Subprojects",SUMIFS('SP List (I-REAP)'!$AA:$AA,'SP List (I-REAP)'!$D:$D,AllFundMode!$C89,'SP List (I-REAP)'!$P:$P,AllFundMode!$J$3,'SP List (I-REAP)'!$J:$J,$J$6))))</f>
        <v>0</v>
      </c>
      <c r="M89" s="149" t="str">
        <f>IF($J$3="Entire Portfolio",SUMIFS('SP List (I-REAP)'!$AD:$AD,'SP List (I-REAP)'!$D:$D,AllFundMode!$C89,'SP List (I-REAP)'!$J:$J,$J$6),IF($J$3="Approved Subprojects",SUMIFS('SP List (I-REAP)'!$AD:$AD,'SP List (I-REAP)'!$D:$D,AllFundMode!$C89,'SP List (I-REAP)'!$P:$P,AllFundMode!$J$3,'SP List (I-REAP)'!$J:$J,$J$6),IF($J$3="Pipelined Subprojects",SUMIFS('SP List (I-REAP)'!$AD:$AD,'SP List (I-REAP)'!$D:$D,AllFundMode!$C89,'SP List (I-REAP)'!$P:$P,AllFundMode!$J$3,'SP List (I-REAP)'!$J:$J,$J$6))))</f>
        <v>0</v>
      </c>
      <c r="N89" s="149" t="str">
        <f>IF($J$3="Entire Portfolio",COUNTIFS('SP List (I-REAP)'!$D:$D,AllFundMode!$C89,'SP List (I-REAP)'!$J:$J,$N$6),IF($J$3="Approved Subprojects",COUNTIFS('SP List (I-REAP)'!$D:$D,AllFundMode!$C89,'SP List (I-REAP)'!$P:$P,AllFundMode!$J$3,'SP List (I-REAP)'!$J:$J,$N$6),IF($J$3="Pipelined Subprojects",COUNTIFS('SP List (I-REAP)'!$D:$D,AllFundMode!$C89,'SP List (I-REAP)'!$P:$P,AllFundMode!$J$3,'SP List (I-REAP)'!$J:$J,$N$6))))</f>
        <v>0</v>
      </c>
      <c r="O89" s="148" t="str">
        <f>IF($J$3="Entire Portfolio",SUMIFS('SP List (I-REAP)'!$O:$O,'SP List (I-REAP)'!$D:$D,AllFundMode!$C89,'SP List (I-REAP)'!$J:$J,AllFundMode!$N$6),IF($J$3="Approved Subprojects",SUMIFS('SP List (I-REAP)'!$O:$O,'SP List (I-REAP)'!$D:$D,AllFundMode!$C89,'SP List (I-REAP)'!$P:$P,AllFundMode!$J$3,'SP List (I-REAP)'!$J:$J,AllFundMode!$N$6),IF($J$3="Pipelined Subprojects",SUMIFS('SP List (I-REAP)'!$O:$O,'SP List (I-REAP)'!$D:$D,AllFundMode!$C89,'SP List (I-REAP)'!$P:$P,AllFundMode!$J$3,'SP List (I-REAP)'!$J:$J,AllFundMode!$N$6))))/1000000</f>
        <v>0</v>
      </c>
      <c r="P89" s="149" t="str">
        <f>IF($J$3="Entire Portfolio",SUMIFS('SP List (I-REAP)'!$AA:$AA,'SP List (I-REAP)'!$D:$D,AllFundMode!$C89,'SP List (I-REAP)'!$J:$J,$N$6),IF($J$3="Approved Subprojects",SUMIFS('SP List (I-REAP)'!$AA:$AA,'SP List (I-REAP)'!$D:$D,AllFundMode!$C89,'SP List (I-REAP)'!$P:$P,AllFundMode!$J$3,'SP List (I-REAP)'!$J:$J,$N$6),IF($J$3="Pipelined Subprojects",SUMIFS('SP List (I-REAP)'!$AA:$AA,'SP List (I-REAP)'!$D:$D,AllFundMode!$C89,'SP List (I-REAP)'!$P:$P,AllFundMode!$J$3,'SP List (I-REAP)'!$J:$J,$N$6))))</f>
        <v>0</v>
      </c>
      <c r="Q89" s="149" t="str">
        <f>IF($J$3="Entire Portfolio",SUMIFS('SP List (I-REAP)'!$AD:$AD,'SP List (I-REAP)'!$D:$D,AllFundMode!$C89,'SP List (I-REAP)'!$J:$J,$N$6),IF($J$3="Approved Subprojects",SUMIFS('SP List (I-REAP)'!$AD:$AD,'SP List (I-REAP)'!$D:$D,AllFundMode!$C89,'SP List (I-REAP)'!$P:$P,AllFundMode!$J$3,'SP List (I-REAP)'!$J:$J,$N$6),IF($J$3="Pipelined Subprojects",SUMIFS('SP List (I-REAP)'!$AD:$AD,'SP List (I-REAP)'!$D:$D,AllFundMode!$C89,'SP List (I-REAP)'!$P:$P,AllFundMode!$J$3,'SP List (I-REAP)'!$J:$J,$N$6))))</f>
        <v>0</v>
      </c>
      <c r="R89" s="149" t="str">
        <f>IF($J$3="Entire Portfolio",COUNTIFS('SP List (I-REAP)'!$D:$D,AllFundMode!$C89,'SP List (I-REAP)'!$J:$J,$R$6),IF($J$3="Approved Subprojects",COUNTIFS('SP List (I-REAP)'!$D:$D,AllFundMode!$C89,'SP List (I-REAP)'!$P:$P,AllFundMode!$J$3,'SP List (I-REAP)'!$J:$J,$R$6),IF($J$3="Pipelined Subprojects",COUNTIFS('SP List (I-REAP)'!$D:$D,AllFundMode!$C89,'SP List (I-REAP)'!$P:$P,AllFundMode!$J$3,'SP List (I-REAP)'!$J:$J,$R$6))))</f>
        <v>0</v>
      </c>
      <c r="S89" s="148" t="str">
        <f>IF($J$3="Entire Portfolio",SUMIFS('SP List (I-REAP)'!$O:$O,'SP List (I-REAP)'!$D:$D,AllFundMode!$C89,'SP List (I-REAP)'!$J:$J,AllFundMode!$R$6),IF($J$3="Approved Subprojects",SUMIFS('SP List (I-REAP)'!$O:$O,'SP List (I-REAP)'!$D:$D,AllFundMode!$C89,'SP List (I-REAP)'!$P:$P,AllFundMode!$J$3,'SP List (I-REAP)'!$J:$J,AllFundMode!$R$6),IF($J$3="Pipelined Subprojects",SUMIFS('SP List (I-REAP)'!$O:$O,'SP List (I-REAP)'!$D:$D,AllFundMode!$C89,'SP List (I-REAP)'!$P:$P,AllFundMode!$J$3,'SP List (I-REAP)'!$J:$J,AllFundMode!$R$6))))/1000000</f>
        <v>0</v>
      </c>
      <c r="T89" s="149" t="str">
        <f>IF($J$3="Entire Portfolio",SUMIFS('SP List (I-REAP)'!$AA:$AA,'SP List (I-REAP)'!$D:$D,AllFundMode!$C89,'SP List (I-REAP)'!$J:$J,$R$6),IF($J$3="Approved Subprojects",SUMIFS('SP List (I-REAP)'!$AA:$AA,'SP List (I-REAP)'!$D:$D,AllFundMode!$C89,'SP List (I-REAP)'!$P:$P,AllFundMode!$J$3,'SP List (I-REAP)'!$J:$J,$R$6),IF($J$3="Pipelined Subprojects",SUMIFS('SP List (I-REAP)'!$AA:$AA,'SP List (I-REAP)'!$D:$D,AllFundMode!$C89,'SP List (I-REAP)'!$P:$P,AllFundMode!$J$3,'SP List (I-REAP)'!$J:$J,$R$6))))</f>
        <v>0</v>
      </c>
      <c r="U89" s="149" t="str">
        <f>IF($J$3="Entire Portfolio",SUMIFS('SP List (I-REAP)'!$AD:$AD,'SP List (I-REAP)'!$D:$D,AllFundMode!$C89,'SP List (I-REAP)'!$J:$J,$R$6),IF($J$3="Approved Subprojects",SUMIFS('SP List (I-REAP)'!$AD:$AD,'SP List (I-REAP)'!$D:$D,AllFundMode!$C89,'SP List (I-REAP)'!$P:$P,AllFundMode!$J$3,'SP List (I-REAP)'!$J:$J,$R$6),IF($J$3="Pipelined Subprojects",SUMIFS('SP List (I-REAP)'!$AD:$AD,'SP List (I-REAP)'!$D:$D,AllFundMode!$C89,'SP List (I-REAP)'!$P:$P,AllFundMode!$J$3,'SP List (I-REAP)'!$J:$J,$R$6))))</f>
        <v>0</v>
      </c>
    </row>
    <row r="90" spans="1:22">
      <c r="B90" s="196" t="s">
        <v>38</v>
      </c>
      <c r="C90" s="196" t="s">
        <v>92</v>
      </c>
      <c r="D90" s="149" t="str">
        <f>IF($J$3="Entire Portfolio",COUNTIF('SP List (I-REAP)'!$D:$D,AllFundMode!$C90),IF($J$3="Approved Subprojects",COUNTIFS('SP List (I-REAP)'!$D:$D,AllFundMode!$C90,'SP List (I-REAP)'!$P:$P,AllFundMode!$J$3),IF($J$3="Pipelined Subprojects",COUNTIFS('SP List (I-REAP)'!$D:$D,AllFundMode!$C90,'SP List (I-REAP)'!$P:$P,AllFundMode!$J$3))))</f>
        <v>0</v>
      </c>
      <c r="E90" s="148" t="str">
        <f>IF($J$3="Entire Portfolio",SUMIF('SP List (I-REAP)'!$D:$D,AllFundMode!$C90,'SP List (I-REAP)'!$O:$O),IF($J$3="Approved Subprojects",SUMIFS('SP List (I-REAP)'!$O:$O,'SP List (I-REAP)'!$D:$D,AllFundMode!$C90,'SP List (I-REAP)'!$P:$P,AllFundMode!$J$3),IF($J$3="Pipelined Subprojects",SUMIFS('SP List (I-REAP)'!$O:$O,'SP List (I-REAP)'!$D:$D,AllFundMode!$C90,'SP List (I-REAP)'!$P:$P,AllFundMode!$J$3))))/1000000</f>
        <v>0</v>
      </c>
      <c r="F90" s="149" t="str">
        <f>IF($J$3="Entire Portfolio",SUMIF('SP List (I-REAP)'!$D:$D,AllFundMode!$C90,'SP List (I-REAP)'!$AA:$AA),IF($J$3="Approved Subprojects",SUMIFS('SP List (I-REAP)'!$AA:$AA,'SP List (I-REAP)'!$D:$D,AllFundMode!$C90,'SP List (I-REAP)'!$P:$P,AllFundMode!$J$3),IF($J$3="Pipelined Subprojects",SUMIFS('SP List (I-REAP)'!$AA:$AA,'SP List (I-REAP)'!$D:$D,AllFundMode!$C90,'SP List (I-REAP)'!$P:$P,AllFundMode!$J$3))))</f>
        <v>0</v>
      </c>
      <c r="G90" s="149" t="str">
        <f>IF($J$3="Entire Portfolio",SUMIF('SP List (I-REAP)'!$D:$D,AllFundMode!$C90,'SP List (I-REAP)'!$AD:$AD),IF($J$3="Approved Subprojects",SUMIFS('SP List (I-REAP)'!$AD:$AD,'SP List (I-REAP)'!$D:$D,AllFundMode!$C90,'SP List (I-REAP)'!$P:$P,AllFundMode!$J$3),IF($J$3="Pipelined Subprojects",SUMIFS('SP List (I-REAP)'!$AD:$AD,'SP List (I-REAP)'!$D:$D,AllFundMode!$C90,'SP List (I-REAP)'!$P:$P,AllFundMode!$J$3))))</f>
        <v>0</v>
      </c>
      <c r="H90" s="159" t="str">
        <f>IFERROR((+E90/F90)*1000," ")</f>
        <v>0</v>
      </c>
      <c r="I90" s="159" t="str">
        <f>IFERROR(E90*1000/G90," ")</f>
        <v>0</v>
      </c>
      <c r="J90" s="149" t="str">
        <f>IF($J$3="Entire Portfolio",COUNTIFS('SP List (I-REAP)'!$D:$D,AllFundMode!$C90,'SP List (I-REAP)'!$J:$J,$J$6),IF($J$3="Approved Subprojects",COUNTIFS('SP List (I-REAP)'!$D:$D,AllFundMode!$C90,'SP List (I-REAP)'!$P:$P,AllFundMode!$J$3,'SP List (I-REAP)'!$J:$J,$J$6),IF($J$3="Pipelined Subprojects",COUNTIFS('SP List (I-REAP)'!$D:$D,AllFundMode!$C90,'SP List (I-REAP)'!$P:$P,AllFundMode!$J$3,'SP List (I-REAP)'!$J:$J,$J$6))))</f>
        <v>0</v>
      </c>
      <c r="K90" s="148" t="str">
        <f>IF($J$3="Entire Portfolio",SUMIFS('SP List (I-REAP)'!$O:$O,'SP List (I-REAP)'!$D:$D,AllFundMode!$C90,'SP List (I-REAP)'!$J:$J,AllFundMode!$J$6),IF($J$3="Approved Subprojects",SUMIFS('SP List (I-REAP)'!$O:$O,'SP List (I-REAP)'!$D:$D,AllFundMode!$C90,'SP List (I-REAP)'!$P:$P,AllFundMode!$J$3,'SP List (I-REAP)'!$J:$J,AllFundMode!$J$6),IF($J$3="Pipelined Subprojects",SUMIFS('SP List (I-REAP)'!$O:$O,'SP List (I-REAP)'!$D:$D,AllFundMode!$C90,'SP List (I-REAP)'!$P:$P,AllFundMode!$J$3,'SP List (I-REAP)'!$J:$J,AllFundMode!$J$6))))/1000000</f>
        <v>0</v>
      </c>
      <c r="L90" s="149" t="str">
        <f>IF($J$3="Entire Portfolio",SUMIFS('SP List (I-REAP)'!$AA:$AA,'SP List (I-REAP)'!$D:$D,AllFundMode!$C90,'SP List (I-REAP)'!$J:$J,$J$6),IF($J$3="Approved Subprojects",SUMIFS('SP List (I-REAP)'!$AA:$AA,'SP List (I-REAP)'!$D:$D,AllFundMode!$C90,'SP List (I-REAP)'!$P:$P,AllFundMode!$J$3,'SP List (I-REAP)'!$J:$J,$J$6),IF($J$3="Pipelined Subprojects",SUMIFS('SP List (I-REAP)'!$AA:$AA,'SP List (I-REAP)'!$D:$D,AllFundMode!$C90,'SP List (I-REAP)'!$P:$P,AllFundMode!$J$3,'SP List (I-REAP)'!$J:$J,$J$6))))</f>
        <v>0</v>
      </c>
      <c r="M90" s="149" t="str">
        <f>IF($J$3="Entire Portfolio",SUMIFS('SP List (I-REAP)'!$AD:$AD,'SP List (I-REAP)'!$D:$D,AllFundMode!$C90,'SP List (I-REAP)'!$J:$J,$J$6),IF($J$3="Approved Subprojects",SUMIFS('SP List (I-REAP)'!$AD:$AD,'SP List (I-REAP)'!$D:$D,AllFundMode!$C90,'SP List (I-REAP)'!$P:$P,AllFundMode!$J$3,'SP List (I-REAP)'!$J:$J,$J$6),IF($J$3="Pipelined Subprojects",SUMIFS('SP List (I-REAP)'!$AD:$AD,'SP List (I-REAP)'!$D:$D,AllFundMode!$C90,'SP List (I-REAP)'!$P:$P,AllFundMode!$J$3,'SP List (I-REAP)'!$J:$J,$J$6))))</f>
        <v>0</v>
      </c>
      <c r="N90" s="149" t="str">
        <f>IF($J$3="Entire Portfolio",COUNTIFS('SP List (I-REAP)'!$D:$D,AllFundMode!$C90,'SP List (I-REAP)'!$J:$J,$N$6),IF($J$3="Approved Subprojects",COUNTIFS('SP List (I-REAP)'!$D:$D,AllFundMode!$C90,'SP List (I-REAP)'!$P:$P,AllFundMode!$J$3,'SP List (I-REAP)'!$J:$J,$N$6),IF($J$3="Pipelined Subprojects",COUNTIFS('SP List (I-REAP)'!$D:$D,AllFundMode!$C90,'SP List (I-REAP)'!$P:$P,AllFundMode!$J$3,'SP List (I-REAP)'!$J:$J,$N$6))))</f>
        <v>0</v>
      </c>
      <c r="O90" s="148" t="str">
        <f>IF($J$3="Entire Portfolio",SUMIFS('SP List (I-REAP)'!$O:$O,'SP List (I-REAP)'!$D:$D,AllFundMode!$C90,'SP List (I-REAP)'!$J:$J,AllFundMode!$N$6),IF($J$3="Approved Subprojects",SUMIFS('SP List (I-REAP)'!$O:$O,'SP List (I-REAP)'!$D:$D,AllFundMode!$C90,'SP List (I-REAP)'!$P:$P,AllFundMode!$J$3,'SP List (I-REAP)'!$J:$J,AllFundMode!$N$6),IF($J$3="Pipelined Subprojects",SUMIFS('SP List (I-REAP)'!$O:$O,'SP List (I-REAP)'!$D:$D,AllFundMode!$C90,'SP List (I-REAP)'!$P:$P,AllFundMode!$J$3,'SP List (I-REAP)'!$J:$J,AllFundMode!$N$6))))/1000000</f>
        <v>0</v>
      </c>
      <c r="P90" s="149" t="str">
        <f>IF($J$3="Entire Portfolio",SUMIFS('SP List (I-REAP)'!$AA:$AA,'SP List (I-REAP)'!$D:$D,AllFundMode!$C90,'SP List (I-REAP)'!$J:$J,$N$6),IF($J$3="Approved Subprojects",SUMIFS('SP List (I-REAP)'!$AA:$AA,'SP List (I-REAP)'!$D:$D,AllFundMode!$C90,'SP List (I-REAP)'!$P:$P,AllFundMode!$J$3,'SP List (I-REAP)'!$J:$J,$N$6),IF($J$3="Pipelined Subprojects",SUMIFS('SP List (I-REAP)'!$AA:$AA,'SP List (I-REAP)'!$D:$D,AllFundMode!$C90,'SP List (I-REAP)'!$P:$P,AllFundMode!$J$3,'SP List (I-REAP)'!$J:$J,$N$6))))</f>
        <v>0</v>
      </c>
      <c r="Q90" s="149" t="str">
        <f>IF($J$3="Entire Portfolio",SUMIFS('SP List (I-REAP)'!$AD:$AD,'SP List (I-REAP)'!$D:$D,AllFundMode!$C90,'SP List (I-REAP)'!$J:$J,$N$6),IF($J$3="Approved Subprojects",SUMIFS('SP List (I-REAP)'!$AD:$AD,'SP List (I-REAP)'!$D:$D,AllFundMode!$C90,'SP List (I-REAP)'!$P:$P,AllFundMode!$J$3,'SP List (I-REAP)'!$J:$J,$N$6),IF($J$3="Pipelined Subprojects",SUMIFS('SP List (I-REAP)'!$AD:$AD,'SP List (I-REAP)'!$D:$D,AllFundMode!$C90,'SP List (I-REAP)'!$P:$P,AllFundMode!$J$3,'SP List (I-REAP)'!$J:$J,$N$6))))</f>
        <v>0</v>
      </c>
      <c r="R90" s="149" t="str">
        <f>IF($J$3="Entire Portfolio",COUNTIFS('SP List (I-REAP)'!$D:$D,AllFundMode!$C90,'SP List (I-REAP)'!$J:$J,$R$6),IF($J$3="Approved Subprojects",COUNTIFS('SP List (I-REAP)'!$D:$D,AllFundMode!$C90,'SP List (I-REAP)'!$P:$P,AllFundMode!$J$3,'SP List (I-REAP)'!$J:$J,$R$6),IF($J$3="Pipelined Subprojects",COUNTIFS('SP List (I-REAP)'!$D:$D,AllFundMode!$C90,'SP List (I-REAP)'!$P:$P,AllFundMode!$J$3,'SP List (I-REAP)'!$J:$J,$R$6))))</f>
        <v>0</v>
      </c>
      <c r="S90" s="148" t="str">
        <f>IF($J$3="Entire Portfolio",SUMIFS('SP List (I-REAP)'!$O:$O,'SP List (I-REAP)'!$D:$D,AllFundMode!$C90,'SP List (I-REAP)'!$J:$J,AllFundMode!$R$6),IF($J$3="Approved Subprojects",SUMIFS('SP List (I-REAP)'!$O:$O,'SP List (I-REAP)'!$D:$D,AllFundMode!$C90,'SP List (I-REAP)'!$P:$P,AllFundMode!$J$3,'SP List (I-REAP)'!$J:$J,AllFundMode!$R$6),IF($J$3="Pipelined Subprojects",SUMIFS('SP List (I-REAP)'!$O:$O,'SP List (I-REAP)'!$D:$D,AllFundMode!$C90,'SP List (I-REAP)'!$P:$P,AllFundMode!$J$3,'SP List (I-REAP)'!$J:$J,AllFundMode!$R$6))))/1000000</f>
        <v>0</v>
      </c>
      <c r="T90" s="149" t="str">
        <f>IF($J$3="Entire Portfolio",SUMIFS('SP List (I-REAP)'!$AA:$AA,'SP List (I-REAP)'!$D:$D,AllFundMode!$C90,'SP List (I-REAP)'!$J:$J,$R$6),IF($J$3="Approved Subprojects",SUMIFS('SP List (I-REAP)'!$AA:$AA,'SP List (I-REAP)'!$D:$D,AllFundMode!$C90,'SP List (I-REAP)'!$P:$P,AllFundMode!$J$3,'SP List (I-REAP)'!$J:$J,$R$6),IF($J$3="Pipelined Subprojects",SUMIFS('SP List (I-REAP)'!$AA:$AA,'SP List (I-REAP)'!$D:$D,AllFundMode!$C90,'SP List (I-REAP)'!$P:$P,AllFundMode!$J$3,'SP List (I-REAP)'!$J:$J,$R$6))))</f>
        <v>0</v>
      </c>
      <c r="U90" s="149" t="str">
        <f>IF($J$3="Entire Portfolio",SUMIFS('SP List (I-REAP)'!$AD:$AD,'SP List (I-REAP)'!$D:$D,AllFundMode!$C90,'SP List (I-REAP)'!$J:$J,$R$6),IF($J$3="Approved Subprojects",SUMIFS('SP List (I-REAP)'!$AD:$AD,'SP List (I-REAP)'!$D:$D,AllFundMode!$C90,'SP List (I-REAP)'!$P:$P,AllFundMode!$J$3,'SP List (I-REAP)'!$J:$J,$R$6),IF($J$3="Pipelined Subprojects",SUMIFS('SP List (I-REAP)'!$AD:$AD,'SP List (I-REAP)'!$D:$D,AllFundMode!$C90,'SP List (I-REAP)'!$P:$P,AllFundMode!$J$3,'SP List (I-REAP)'!$J:$J,$R$6))))</f>
        <v>0</v>
      </c>
    </row>
    <row r="91" spans="1:22">
      <c r="B91" s="302" t="s">
        <v>2033</v>
      </c>
      <c r="C91" s="303"/>
      <c r="D91" s="215" t="str">
        <f>SUM(D87:D90)</f>
        <v>0</v>
      </c>
      <c r="E91" s="211" t="str">
        <f>SUM(E87:E90)</f>
        <v>0</v>
      </c>
      <c r="F91" s="215" t="str">
        <f>SUM(F87:F90)</f>
        <v>0</v>
      </c>
      <c r="G91" s="215" t="str">
        <f>SUM(G87:G90)</f>
        <v>0</v>
      </c>
      <c r="H91" s="211" t="str">
        <f>IFERROR((+E91/F91)*1000," ")</f>
        <v>0</v>
      </c>
      <c r="I91" s="211" t="str">
        <f>IFERROR(E91*1000/G91," ")</f>
        <v>0</v>
      </c>
      <c r="J91" s="215" t="str">
        <f>SUM(J87:J90)</f>
        <v>0</v>
      </c>
      <c r="K91" s="211" t="str">
        <f>SUM(K87:K90)</f>
        <v>0</v>
      </c>
      <c r="L91" s="215" t="str">
        <f>SUM(L87:L90)</f>
        <v>0</v>
      </c>
      <c r="M91" s="215" t="str">
        <f>SUM(M87:M90)</f>
        <v>0</v>
      </c>
      <c r="N91" s="215" t="str">
        <f>SUM(N87:N90)</f>
        <v>0</v>
      </c>
      <c r="O91" s="211" t="str">
        <f>SUM(O87:O90)</f>
        <v>0</v>
      </c>
      <c r="P91" s="215" t="str">
        <f>SUM(P87:P90)</f>
        <v>0</v>
      </c>
      <c r="Q91" s="215" t="str">
        <f>SUM(Q87:Q90)</f>
        <v>0</v>
      </c>
      <c r="R91" s="215" t="str">
        <f>SUM(R87:R90)</f>
        <v>0</v>
      </c>
      <c r="S91" s="211" t="str">
        <f>SUM(S87:S90)</f>
        <v>0</v>
      </c>
      <c r="T91" s="215" t="str">
        <f>SUM(T87:T90)</f>
        <v>0</v>
      </c>
      <c r="U91" s="215" t="str">
        <f>SUM(U87:U90)</f>
        <v>0</v>
      </c>
    </row>
    <row r="92" spans="1:22">
      <c r="B92" s="196" t="s">
        <v>40</v>
      </c>
      <c r="C92" s="196" t="s">
        <v>3</v>
      </c>
      <c r="D92" s="149" t="str">
        <f>IF($J$3="Entire Portfolio",COUNTIF('SP List (I-REAP)'!$D:$D,AllFundMode!$C92),IF($J$3="Approved Subprojects",COUNTIFS('SP List (I-REAP)'!$D:$D,AllFundMode!$C92,'SP List (I-REAP)'!$P:$P,AllFundMode!$J$3),IF($J$3="Pipelined Subprojects",COUNTIFS('SP List (I-REAP)'!$D:$D,AllFundMode!$C92,'SP List (I-REAP)'!$P:$P,AllFundMode!$J$3))))</f>
        <v>0</v>
      </c>
      <c r="E92" s="148" t="str">
        <f>IF($J$3="Entire Portfolio",SUMIF('SP List (I-REAP)'!$D:$D,AllFundMode!$C92,'SP List (I-REAP)'!$O:$O),IF($J$3="Approved Subprojects",SUMIFS('SP List (I-REAP)'!$O:$O,'SP List (I-REAP)'!$D:$D,AllFundMode!$C92,'SP List (I-REAP)'!$P:$P,AllFundMode!$J$3),IF($J$3="Pipelined Subprojects",SUMIFS('SP List (I-REAP)'!$O:$O,'SP List (I-REAP)'!$D:$D,AllFundMode!$C92,'SP List (I-REAP)'!$P:$P,AllFundMode!$J$3))))/1000000</f>
        <v>0</v>
      </c>
      <c r="F92" s="149" t="str">
        <f>IF($J$3="Entire Portfolio",SUMIF('SP List (I-REAP)'!$D:$D,AllFundMode!$C92,'SP List (I-REAP)'!$AA:$AA),IF($J$3="Approved Subprojects",SUMIFS('SP List (I-REAP)'!$AA:$AA,'SP List (I-REAP)'!$D:$D,AllFundMode!$C92,'SP List (I-REAP)'!$P:$P,AllFundMode!$J$3),IF($J$3="Pipelined Subprojects",SUMIFS('SP List (I-REAP)'!$AA:$AA,'SP List (I-REAP)'!$D:$D,AllFundMode!$C92,'SP List (I-REAP)'!$P:$P,AllFundMode!$J$3))))</f>
        <v>0</v>
      </c>
      <c r="G92" s="149" t="str">
        <f>IF($J$3="Entire Portfolio",SUMIF('SP List (I-REAP)'!$D:$D,AllFundMode!$C92,'SP List (I-REAP)'!$AD:$AD),IF($J$3="Approved Subprojects",SUMIFS('SP List (I-REAP)'!$AD:$AD,'SP List (I-REAP)'!$D:$D,AllFundMode!$C92,'SP List (I-REAP)'!$P:$P,AllFundMode!$J$3),IF($J$3="Pipelined Subprojects",SUMIFS('SP List (I-REAP)'!$AD:$AD,'SP List (I-REAP)'!$D:$D,AllFundMode!$C92,'SP List (I-REAP)'!$P:$P,AllFundMode!$J$3))))</f>
        <v>0</v>
      </c>
      <c r="H92" s="159" t="str">
        <f>IFERROR((+E92/F92)*1000," ")</f>
        <v>0</v>
      </c>
      <c r="I92" s="159" t="str">
        <f>IFERROR(E92*1000/G92," ")</f>
        <v>0</v>
      </c>
      <c r="J92" s="149" t="str">
        <f>IF($J$3="Entire Portfolio",COUNTIFS('SP List (I-REAP)'!$D:$D,AllFundMode!$C92,'SP List (I-REAP)'!$J:$J,$J$6),IF($J$3="Approved Subprojects",COUNTIFS('SP List (I-REAP)'!$D:$D,AllFundMode!$C92,'SP List (I-REAP)'!$P:$P,AllFundMode!$J$3,'SP List (I-REAP)'!$J:$J,$J$6),IF($J$3="Pipelined Subprojects",COUNTIFS('SP List (I-REAP)'!$D:$D,AllFundMode!$C92,'SP List (I-REAP)'!$P:$P,AllFundMode!$J$3,'SP List (I-REAP)'!$J:$J,$J$6))))</f>
        <v>0</v>
      </c>
      <c r="K92" s="148" t="str">
        <f>IF($J$3="Entire Portfolio",SUMIFS('SP List (I-REAP)'!$O:$O,'SP List (I-REAP)'!$D:$D,AllFundMode!$C92,'SP List (I-REAP)'!$J:$J,AllFundMode!$J$6),IF($J$3="Approved Subprojects",SUMIFS('SP List (I-REAP)'!$O:$O,'SP List (I-REAP)'!$D:$D,AllFundMode!$C92,'SP List (I-REAP)'!$P:$P,AllFundMode!$J$3,'SP List (I-REAP)'!$J:$J,AllFundMode!$J$6),IF($J$3="Pipelined Subprojects",SUMIFS('SP List (I-REAP)'!$O:$O,'SP List (I-REAP)'!$D:$D,AllFundMode!$C92,'SP List (I-REAP)'!$P:$P,AllFundMode!$J$3,'SP List (I-REAP)'!$J:$J,AllFundMode!$J$6))))/1000000</f>
        <v>0</v>
      </c>
      <c r="L92" s="149" t="str">
        <f>IF($J$3="Entire Portfolio",SUMIFS('SP List (I-REAP)'!$AA:$AA,'SP List (I-REAP)'!$D:$D,AllFundMode!$C92,'SP List (I-REAP)'!$J:$J,$J$6),IF($J$3="Approved Subprojects",SUMIFS('SP List (I-REAP)'!$AA:$AA,'SP List (I-REAP)'!$D:$D,AllFundMode!$C92,'SP List (I-REAP)'!$P:$P,AllFundMode!$J$3,'SP List (I-REAP)'!$J:$J,$J$6),IF($J$3="Pipelined Subprojects",SUMIFS('SP List (I-REAP)'!$AA:$AA,'SP List (I-REAP)'!$D:$D,AllFundMode!$C92,'SP List (I-REAP)'!$P:$P,AllFundMode!$J$3,'SP List (I-REAP)'!$J:$J,$J$6))))</f>
        <v>0</v>
      </c>
      <c r="M92" s="149" t="str">
        <f>IF($J$3="Entire Portfolio",SUMIFS('SP List (I-REAP)'!$AD:$AD,'SP List (I-REAP)'!$D:$D,AllFundMode!$C92,'SP List (I-REAP)'!$J:$J,$J$6),IF($J$3="Approved Subprojects",SUMIFS('SP List (I-REAP)'!$AD:$AD,'SP List (I-REAP)'!$D:$D,AllFundMode!$C92,'SP List (I-REAP)'!$P:$P,AllFundMode!$J$3,'SP List (I-REAP)'!$J:$J,$J$6),IF($J$3="Pipelined Subprojects",SUMIFS('SP List (I-REAP)'!$AD:$AD,'SP List (I-REAP)'!$D:$D,AllFundMode!$C92,'SP List (I-REAP)'!$P:$P,AllFundMode!$J$3,'SP List (I-REAP)'!$J:$J,$J$6))))</f>
        <v>0</v>
      </c>
      <c r="N92" s="149" t="str">
        <f>IF($J$3="Entire Portfolio",COUNTIFS('SP List (I-REAP)'!$D:$D,AllFundMode!$C92,'SP List (I-REAP)'!$J:$J,$N$6),IF($J$3="Approved Subprojects",COUNTIFS('SP List (I-REAP)'!$D:$D,AllFundMode!$C92,'SP List (I-REAP)'!$P:$P,AllFundMode!$J$3,'SP List (I-REAP)'!$J:$J,$N$6),IF($J$3="Pipelined Subprojects",COUNTIFS('SP List (I-REAP)'!$D:$D,AllFundMode!$C92,'SP List (I-REAP)'!$P:$P,AllFundMode!$J$3,'SP List (I-REAP)'!$J:$J,$N$6))))</f>
        <v>0</v>
      </c>
      <c r="O92" s="148" t="str">
        <f>IF($J$3="Entire Portfolio",SUMIFS('SP List (I-REAP)'!$O:$O,'SP List (I-REAP)'!$D:$D,AllFundMode!$C92,'SP List (I-REAP)'!$J:$J,AllFundMode!$N$6),IF($J$3="Approved Subprojects",SUMIFS('SP List (I-REAP)'!$O:$O,'SP List (I-REAP)'!$D:$D,AllFundMode!$C92,'SP List (I-REAP)'!$P:$P,AllFundMode!$J$3,'SP List (I-REAP)'!$J:$J,AllFundMode!$N$6),IF($J$3="Pipelined Subprojects",SUMIFS('SP List (I-REAP)'!$O:$O,'SP List (I-REAP)'!$D:$D,AllFundMode!$C92,'SP List (I-REAP)'!$P:$P,AllFundMode!$J$3,'SP List (I-REAP)'!$J:$J,AllFundMode!$N$6))))/1000000</f>
        <v>0</v>
      </c>
      <c r="P92" s="149" t="str">
        <f>IF($J$3="Entire Portfolio",SUMIFS('SP List (I-REAP)'!$AA:$AA,'SP List (I-REAP)'!$D:$D,AllFundMode!$C92,'SP List (I-REAP)'!$J:$J,$N$6),IF($J$3="Approved Subprojects",SUMIFS('SP List (I-REAP)'!$AA:$AA,'SP List (I-REAP)'!$D:$D,AllFundMode!$C92,'SP List (I-REAP)'!$P:$P,AllFundMode!$J$3,'SP List (I-REAP)'!$J:$J,$N$6),IF($J$3="Pipelined Subprojects",SUMIFS('SP List (I-REAP)'!$AA:$AA,'SP List (I-REAP)'!$D:$D,AllFundMode!$C92,'SP List (I-REAP)'!$P:$P,AllFundMode!$J$3,'SP List (I-REAP)'!$J:$J,$N$6))))</f>
        <v>0</v>
      </c>
      <c r="Q92" s="149" t="str">
        <f>IF($J$3="Entire Portfolio",SUMIFS('SP List (I-REAP)'!$AD:$AD,'SP List (I-REAP)'!$D:$D,AllFundMode!$C92,'SP List (I-REAP)'!$J:$J,$N$6),IF($J$3="Approved Subprojects",SUMIFS('SP List (I-REAP)'!$AD:$AD,'SP List (I-REAP)'!$D:$D,AllFundMode!$C92,'SP List (I-REAP)'!$P:$P,AllFundMode!$J$3,'SP List (I-REAP)'!$J:$J,$N$6),IF($J$3="Pipelined Subprojects",SUMIFS('SP List (I-REAP)'!$AD:$AD,'SP List (I-REAP)'!$D:$D,AllFundMode!$C92,'SP List (I-REAP)'!$P:$P,AllFundMode!$J$3,'SP List (I-REAP)'!$J:$J,$N$6))))</f>
        <v>0</v>
      </c>
      <c r="R92" s="149" t="str">
        <f>IF($J$3="Entire Portfolio",COUNTIFS('SP List (I-REAP)'!$D:$D,AllFundMode!$C92,'SP List (I-REAP)'!$J:$J,$R$6),IF($J$3="Approved Subprojects",COUNTIFS('SP List (I-REAP)'!$D:$D,AllFundMode!$C92,'SP List (I-REAP)'!$P:$P,AllFundMode!$J$3,'SP List (I-REAP)'!$J:$J,$R$6),IF($J$3="Pipelined Subprojects",COUNTIFS('SP List (I-REAP)'!$D:$D,AllFundMode!$C92,'SP List (I-REAP)'!$P:$P,AllFundMode!$J$3,'SP List (I-REAP)'!$J:$J,$R$6))))</f>
        <v>0</v>
      </c>
      <c r="S92" s="148" t="str">
        <f>IF($J$3="Entire Portfolio",SUMIFS('SP List (I-REAP)'!$O:$O,'SP List (I-REAP)'!$D:$D,AllFundMode!$C92,'SP List (I-REAP)'!$J:$J,AllFundMode!$R$6),IF($J$3="Approved Subprojects",SUMIFS('SP List (I-REAP)'!$O:$O,'SP List (I-REAP)'!$D:$D,AllFundMode!$C92,'SP List (I-REAP)'!$P:$P,AllFundMode!$J$3,'SP List (I-REAP)'!$J:$J,AllFundMode!$R$6),IF($J$3="Pipelined Subprojects",SUMIFS('SP List (I-REAP)'!$O:$O,'SP List (I-REAP)'!$D:$D,AllFundMode!$C92,'SP List (I-REAP)'!$P:$P,AllFundMode!$J$3,'SP List (I-REAP)'!$J:$J,AllFundMode!$R$6))))/1000000</f>
        <v>0</v>
      </c>
      <c r="T92" s="149" t="str">
        <f>IF($J$3="Entire Portfolio",SUMIFS('SP List (I-REAP)'!$AA:$AA,'SP List (I-REAP)'!$D:$D,AllFundMode!$C92,'SP List (I-REAP)'!$J:$J,$R$6),IF($J$3="Approved Subprojects",SUMIFS('SP List (I-REAP)'!$AA:$AA,'SP List (I-REAP)'!$D:$D,AllFundMode!$C92,'SP List (I-REAP)'!$P:$P,AllFundMode!$J$3,'SP List (I-REAP)'!$J:$J,$R$6),IF($J$3="Pipelined Subprojects",SUMIFS('SP List (I-REAP)'!$AA:$AA,'SP List (I-REAP)'!$D:$D,AllFundMode!$C92,'SP List (I-REAP)'!$P:$P,AllFundMode!$J$3,'SP List (I-REAP)'!$J:$J,$R$6))))</f>
        <v>0</v>
      </c>
      <c r="U92" s="149" t="str">
        <f>IF($J$3="Entire Portfolio",SUMIFS('SP List (I-REAP)'!$AD:$AD,'SP List (I-REAP)'!$D:$D,AllFundMode!$C92,'SP List (I-REAP)'!$J:$J,$R$6),IF($J$3="Approved Subprojects",SUMIFS('SP List (I-REAP)'!$AD:$AD,'SP List (I-REAP)'!$D:$D,AllFundMode!$C92,'SP List (I-REAP)'!$P:$P,AllFundMode!$J$3,'SP List (I-REAP)'!$J:$J,$R$6),IF($J$3="Pipelined Subprojects",SUMIFS('SP List (I-REAP)'!$AD:$AD,'SP List (I-REAP)'!$D:$D,AllFundMode!$C92,'SP List (I-REAP)'!$P:$P,AllFundMode!$J$3,'SP List (I-REAP)'!$J:$J,$R$6))))</f>
        <v>0</v>
      </c>
    </row>
    <row r="93" spans="1:22">
      <c r="B93" s="196" t="s">
        <v>40</v>
      </c>
      <c r="C93" s="196" t="s">
        <v>8</v>
      </c>
      <c r="D93" s="149" t="str">
        <f>IF($J$3="Entire Portfolio",COUNTIF('SP List (I-REAP)'!$D:$D,AllFundMode!$C93),IF($J$3="Approved Subprojects",COUNTIFS('SP List (I-REAP)'!$D:$D,AllFundMode!$C93,'SP List (I-REAP)'!$P:$P,AllFundMode!$J$3),IF($J$3="Pipelined Subprojects",COUNTIFS('SP List (I-REAP)'!$D:$D,AllFundMode!$C93,'SP List (I-REAP)'!$P:$P,AllFundMode!$J$3))))</f>
        <v>0</v>
      </c>
      <c r="E93" s="148" t="str">
        <f>IF($J$3="Entire Portfolio",SUMIF('SP List (I-REAP)'!$D:$D,AllFundMode!$C93,'SP List (I-REAP)'!$O:$O),IF($J$3="Approved Subprojects",SUMIFS('SP List (I-REAP)'!$O:$O,'SP List (I-REAP)'!$D:$D,AllFundMode!$C93,'SP List (I-REAP)'!$P:$P,AllFundMode!$J$3),IF($J$3="Pipelined Subprojects",SUMIFS('SP List (I-REAP)'!$O:$O,'SP List (I-REAP)'!$D:$D,AllFundMode!$C93,'SP List (I-REAP)'!$P:$P,AllFundMode!$J$3))))/1000000</f>
        <v>0</v>
      </c>
      <c r="F93" s="149" t="str">
        <f>IF($J$3="Entire Portfolio",SUMIF('SP List (I-REAP)'!$D:$D,AllFundMode!$C93,'SP List (I-REAP)'!$AA:$AA),IF($J$3="Approved Subprojects",SUMIFS('SP List (I-REAP)'!$AA:$AA,'SP List (I-REAP)'!$D:$D,AllFundMode!$C93,'SP List (I-REAP)'!$P:$P,AllFundMode!$J$3),IF($J$3="Pipelined Subprojects",SUMIFS('SP List (I-REAP)'!$AA:$AA,'SP List (I-REAP)'!$D:$D,AllFundMode!$C93,'SP List (I-REAP)'!$P:$P,AllFundMode!$J$3))))</f>
        <v>0</v>
      </c>
      <c r="G93" s="149" t="str">
        <f>IF($J$3="Entire Portfolio",SUMIF('SP List (I-REAP)'!$D:$D,AllFundMode!$C93,'SP List (I-REAP)'!$AD:$AD),IF($J$3="Approved Subprojects",SUMIFS('SP List (I-REAP)'!$AD:$AD,'SP List (I-REAP)'!$D:$D,AllFundMode!$C93,'SP List (I-REAP)'!$P:$P,AllFundMode!$J$3),IF($J$3="Pipelined Subprojects",SUMIFS('SP List (I-REAP)'!$AD:$AD,'SP List (I-REAP)'!$D:$D,AllFundMode!$C93,'SP List (I-REAP)'!$P:$P,AllFundMode!$J$3))))</f>
        <v>0</v>
      </c>
      <c r="H93" s="159" t="str">
        <f>IFERROR((+E93/F93)*1000," ")</f>
        <v>0</v>
      </c>
      <c r="I93" s="159" t="str">
        <f>IFERROR(E93*1000/G93," ")</f>
        <v>0</v>
      </c>
      <c r="J93" s="149" t="str">
        <f>IF($J$3="Entire Portfolio",COUNTIFS('SP List (I-REAP)'!$D:$D,AllFundMode!$C93,'SP List (I-REAP)'!$J:$J,$J$6),IF($J$3="Approved Subprojects",COUNTIFS('SP List (I-REAP)'!$D:$D,AllFundMode!$C93,'SP List (I-REAP)'!$P:$P,AllFundMode!$J$3,'SP List (I-REAP)'!$J:$J,$J$6),IF($J$3="Pipelined Subprojects",COUNTIFS('SP List (I-REAP)'!$D:$D,AllFundMode!$C93,'SP List (I-REAP)'!$P:$P,AllFundMode!$J$3,'SP List (I-REAP)'!$J:$J,$J$6))))</f>
        <v>0</v>
      </c>
      <c r="K93" s="148" t="str">
        <f>IF($J$3="Entire Portfolio",SUMIFS('SP List (I-REAP)'!$O:$O,'SP List (I-REAP)'!$D:$D,AllFundMode!$C93,'SP List (I-REAP)'!$J:$J,AllFundMode!$J$6),IF($J$3="Approved Subprojects",SUMIFS('SP List (I-REAP)'!$O:$O,'SP List (I-REAP)'!$D:$D,AllFundMode!$C93,'SP List (I-REAP)'!$P:$P,AllFundMode!$J$3,'SP List (I-REAP)'!$J:$J,AllFundMode!$J$6),IF($J$3="Pipelined Subprojects",SUMIFS('SP List (I-REAP)'!$O:$O,'SP List (I-REAP)'!$D:$D,AllFundMode!$C93,'SP List (I-REAP)'!$P:$P,AllFundMode!$J$3,'SP List (I-REAP)'!$J:$J,AllFundMode!$J$6))))/1000000</f>
        <v>0</v>
      </c>
      <c r="L93" s="149" t="str">
        <f>IF($J$3="Entire Portfolio",SUMIFS('SP List (I-REAP)'!$AA:$AA,'SP List (I-REAP)'!$D:$D,AllFundMode!$C93,'SP List (I-REAP)'!$J:$J,$J$6),IF($J$3="Approved Subprojects",SUMIFS('SP List (I-REAP)'!$AA:$AA,'SP List (I-REAP)'!$D:$D,AllFundMode!$C93,'SP List (I-REAP)'!$P:$P,AllFundMode!$J$3,'SP List (I-REAP)'!$J:$J,$J$6),IF($J$3="Pipelined Subprojects",SUMIFS('SP List (I-REAP)'!$AA:$AA,'SP List (I-REAP)'!$D:$D,AllFundMode!$C93,'SP List (I-REAP)'!$P:$P,AllFundMode!$J$3,'SP List (I-REAP)'!$J:$J,$J$6))))</f>
        <v>0</v>
      </c>
      <c r="M93" s="149" t="str">
        <f>IF($J$3="Entire Portfolio",SUMIFS('SP List (I-REAP)'!$AD:$AD,'SP List (I-REAP)'!$D:$D,AllFundMode!$C93,'SP List (I-REAP)'!$J:$J,$J$6),IF($J$3="Approved Subprojects",SUMIFS('SP List (I-REAP)'!$AD:$AD,'SP List (I-REAP)'!$D:$D,AllFundMode!$C93,'SP List (I-REAP)'!$P:$P,AllFundMode!$J$3,'SP List (I-REAP)'!$J:$J,$J$6),IF($J$3="Pipelined Subprojects",SUMIFS('SP List (I-REAP)'!$AD:$AD,'SP List (I-REAP)'!$D:$D,AllFundMode!$C93,'SP List (I-REAP)'!$P:$P,AllFundMode!$J$3,'SP List (I-REAP)'!$J:$J,$J$6))))</f>
        <v>0</v>
      </c>
      <c r="N93" s="149" t="str">
        <f>IF($J$3="Entire Portfolio",COUNTIFS('SP List (I-REAP)'!$D:$D,AllFundMode!$C93,'SP List (I-REAP)'!$J:$J,$N$6),IF($J$3="Approved Subprojects",COUNTIFS('SP List (I-REAP)'!$D:$D,AllFundMode!$C93,'SP List (I-REAP)'!$P:$P,AllFundMode!$J$3,'SP List (I-REAP)'!$J:$J,$N$6),IF($J$3="Pipelined Subprojects",COUNTIFS('SP List (I-REAP)'!$D:$D,AllFundMode!$C93,'SP List (I-REAP)'!$P:$P,AllFundMode!$J$3,'SP List (I-REAP)'!$J:$J,$N$6))))</f>
        <v>0</v>
      </c>
      <c r="O93" s="148" t="str">
        <f>IF($J$3="Entire Portfolio",SUMIFS('SP List (I-REAP)'!$O:$O,'SP List (I-REAP)'!$D:$D,AllFundMode!$C93,'SP List (I-REAP)'!$J:$J,AllFundMode!$N$6),IF($J$3="Approved Subprojects",SUMIFS('SP List (I-REAP)'!$O:$O,'SP List (I-REAP)'!$D:$D,AllFundMode!$C93,'SP List (I-REAP)'!$P:$P,AllFundMode!$J$3,'SP List (I-REAP)'!$J:$J,AllFundMode!$N$6),IF($J$3="Pipelined Subprojects",SUMIFS('SP List (I-REAP)'!$O:$O,'SP List (I-REAP)'!$D:$D,AllFundMode!$C93,'SP List (I-REAP)'!$P:$P,AllFundMode!$J$3,'SP List (I-REAP)'!$J:$J,AllFundMode!$N$6))))/1000000</f>
        <v>0</v>
      </c>
      <c r="P93" s="149" t="str">
        <f>IF($J$3="Entire Portfolio",SUMIFS('SP List (I-REAP)'!$AA:$AA,'SP List (I-REAP)'!$D:$D,AllFundMode!$C93,'SP List (I-REAP)'!$J:$J,$N$6),IF($J$3="Approved Subprojects",SUMIFS('SP List (I-REAP)'!$AA:$AA,'SP List (I-REAP)'!$D:$D,AllFundMode!$C93,'SP List (I-REAP)'!$P:$P,AllFundMode!$J$3,'SP List (I-REAP)'!$J:$J,$N$6),IF($J$3="Pipelined Subprojects",SUMIFS('SP List (I-REAP)'!$AA:$AA,'SP List (I-REAP)'!$D:$D,AllFundMode!$C93,'SP List (I-REAP)'!$P:$P,AllFundMode!$J$3,'SP List (I-REAP)'!$J:$J,$N$6))))</f>
        <v>0</v>
      </c>
      <c r="Q93" s="149" t="str">
        <f>IF($J$3="Entire Portfolio",SUMIFS('SP List (I-REAP)'!$AD:$AD,'SP List (I-REAP)'!$D:$D,AllFundMode!$C93,'SP List (I-REAP)'!$J:$J,$N$6),IF($J$3="Approved Subprojects",SUMIFS('SP List (I-REAP)'!$AD:$AD,'SP List (I-REAP)'!$D:$D,AllFundMode!$C93,'SP List (I-REAP)'!$P:$P,AllFundMode!$J$3,'SP List (I-REAP)'!$J:$J,$N$6),IF($J$3="Pipelined Subprojects",SUMIFS('SP List (I-REAP)'!$AD:$AD,'SP List (I-REAP)'!$D:$D,AllFundMode!$C93,'SP List (I-REAP)'!$P:$P,AllFundMode!$J$3,'SP List (I-REAP)'!$J:$J,$N$6))))</f>
        <v>0</v>
      </c>
      <c r="R93" s="149" t="str">
        <f>IF($J$3="Entire Portfolio",COUNTIFS('SP List (I-REAP)'!$D:$D,AllFundMode!$C93,'SP List (I-REAP)'!$J:$J,$R$6),IF($J$3="Approved Subprojects",COUNTIFS('SP List (I-REAP)'!$D:$D,AllFundMode!$C93,'SP List (I-REAP)'!$P:$P,AllFundMode!$J$3,'SP List (I-REAP)'!$J:$J,$R$6),IF($J$3="Pipelined Subprojects",COUNTIFS('SP List (I-REAP)'!$D:$D,AllFundMode!$C93,'SP List (I-REAP)'!$P:$P,AllFundMode!$J$3,'SP List (I-REAP)'!$J:$J,$R$6))))</f>
        <v>0</v>
      </c>
      <c r="S93" s="148" t="str">
        <f>IF($J$3="Entire Portfolio",SUMIFS('SP List (I-REAP)'!$O:$O,'SP List (I-REAP)'!$D:$D,AllFundMode!$C93,'SP List (I-REAP)'!$J:$J,AllFundMode!$R$6),IF($J$3="Approved Subprojects",SUMIFS('SP List (I-REAP)'!$O:$O,'SP List (I-REAP)'!$D:$D,AllFundMode!$C93,'SP List (I-REAP)'!$P:$P,AllFundMode!$J$3,'SP List (I-REAP)'!$J:$J,AllFundMode!$R$6),IF($J$3="Pipelined Subprojects",SUMIFS('SP List (I-REAP)'!$O:$O,'SP List (I-REAP)'!$D:$D,AllFundMode!$C93,'SP List (I-REAP)'!$P:$P,AllFundMode!$J$3,'SP List (I-REAP)'!$J:$J,AllFundMode!$R$6))))/1000000</f>
        <v>0</v>
      </c>
      <c r="T93" s="149" t="str">
        <f>IF($J$3="Entire Portfolio",SUMIFS('SP List (I-REAP)'!$AA:$AA,'SP List (I-REAP)'!$D:$D,AllFundMode!$C93,'SP List (I-REAP)'!$J:$J,$R$6),IF($J$3="Approved Subprojects",SUMIFS('SP List (I-REAP)'!$AA:$AA,'SP List (I-REAP)'!$D:$D,AllFundMode!$C93,'SP List (I-REAP)'!$P:$P,AllFundMode!$J$3,'SP List (I-REAP)'!$J:$J,$R$6),IF($J$3="Pipelined Subprojects",SUMIFS('SP List (I-REAP)'!$AA:$AA,'SP List (I-REAP)'!$D:$D,AllFundMode!$C93,'SP List (I-REAP)'!$P:$P,AllFundMode!$J$3,'SP List (I-REAP)'!$J:$J,$R$6))))</f>
        <v>0</v>
      </c>
      <c r="U93" s="149" t="str">
        <f>IF($J$3="Entire Portfolio",SUMIFS('SP List (I-REAP)'!$AD:$AD,'SP List (I-REAP)'!$D:$D,AllFundMode!$C93,'SP List (I-REAP)'!$J:$J,$R$6),IF($J$3="Approved Subprojects",SUMIFS('SP List (I-REAP)'!$AD:$AD,'SP List (I-REAP)'!$D:$D,AllFundMode!$C93,'SP List (I-REAP)'!$P:$P,AllFundMode!$J$3,'SP List (I-REAP)'!$J:$J,$R$6),IF($J$3="Pipelined Subprojects",SUMIFS('SP List (I-REAP)'!$AD:$AD,'SP List (I-REAP)'!$D:$D,AllFundMode!$C93,'SP List (I-REAP)'!$P:$P,AllFundMode!$J$3,'SP List (I-REAP)'!$J:$J,$R$6))))</f>
        <v>0</v>
      </c>
    </row>
    <row r="94" spans="1:22">
      <c r="B94" s="196" t="s">
        <v>40</v>
      </c>
      <c r="C94" s="196" t="s">
        <v>53</v>
      </c>
      <c r="D94" s="149" t="str">
        <f>IF($J$3="Entire Portfolio",COUNTIF('SP List (I-REAP)'!$D:$D,AllFundMode!$C94),IF($J$3="Approved Subprojects",COUNTIFS('SP List (I-REAP)'!$D:$D,AllFundMode!$C94,'SP List (I-REAP)'!$P:$P,AllFundMode!$J$3),IF($J$3="Pipelined Subprojects",COUNTIFS('SP List (I-REAP)'!$D:$D,AllFundMode!$C94,'SP List (I-REAP)'!$P:$P,AllFundMode!$J$3))))</f>
        <v>0</v>
      </c>
      <c r="E94" s="148" t="str">
        <f>IF($J$3="Entire Portfolio",SUMIF('SP List (I-REAP)'!$D:$D,AllFundMode!$C94,'SP List (I-REAP)'!$O:$O),IF($J$3="Approved Subprojects",SUMIFS('SP List (I-REAP)'!$O:$O,'SP List (I-REAP)'!$D:$D,AllFundMode!$C94,'SP List (I-REAP)'!$P:$P,AllFundMode!$J$3),IF($J$3="Pipelined Subprojects",SUMIFS('SP List (I-REAP)'!$O:$O,'SP List (I-REAP)'!$D:$D,AllFundMode!$C94,'SP List (I-REAP)'!$P:$P,AllFundMode!$J$3))))/1000000</f>
        <v>0</v>
      </c>
      <c r="F94" s="149" t="str">
        <f>IF($J$3="Entire Portfolio",SUMIF('SP List (I-REAP)'!$D:$D,AllFundMode!$C94,'SP List (I-REAP)'!$AA:$AA),IF($J$3="Approved Subprojects",SUMIFS('SP List (I-REAP)'!$AA:$AA,'SP List (I-REAP)'!$D:$D,AllFundMode!$C94,'SP List (I-REAP)'!$P:$P,AllFundMode!$J$3),IF($J$3="Pipelined Subprojects",SUMIFS('SP List (I-REAP)'!$AA:$AA,'SP List (I-REAP)'!$D:$D,AllFundMode!$C94,'SP List (I-REAP)'!$P:$P,AllFundMode!$J$3))))</f>
        <v>0</v>
      </c>
      <c r="G94" s="149" t="str">
        <f>IF($J$3="Entire Portfolio",SUMIF('SP List (I-REAP)'!$D:$D,AllFundMode!$C94,'SP List (I-REAP)'!$AD:$AD),IF($J$3="Approved Subprojects",SUMIFS('SP List (I-REAP)'!$AD:$AD,'SP List (I-REAP)'!$D:$D,AllFundMode!$C94,'SP List (I-REAP)'!$P:$P,AllFundMode!$J$3),IF($J$3="Pipelined Subprojects",SUMIFS('SP List (I-REAP)'!$AD:$AD,'SP List (I-REAP)'!$D:$D,AllFundMode!$C94,'SP List (I-REAP)'!$P:$P,AllFundMode!$J$3))))</f>
        <v>0</v>
      </c>
      <c r="H94" s="159" t="str">
        <f>IFERROR((+E94/F94)*1000," ")</f>
        <v>0</v>
      </c>
      <c r="I94" s="159" t="str">
        <f>IFERROR(E94*1000/G94," ")</f>
        <v>0</v>
      </c>
      <c r="J94" s="149" t="str">
        <f>IF($J$3="Entire Portfolio",COUNTIFS('SP List (I-REAP)'!$D:$D,AllFundMode!$C94,'SP List (I-REAP)'!$J:$J,$J$6),IF($J$3="Approved Subprojects",COUNTIFS('SP List (I-REAP)'!$D:$D,AllFundMode!$C94,'SP List (I-REAP)'!$P:$P,AllFundMode!$J$3,'SP List (I-REAP)'!$J:$J,$J$6),IF($J$3="Pipelined Subprojects",COUNTIFS('SP List (I-REAP)'!$D:$D,AllFundMode!$C94,'SP List (I-REAP)'!$P:$P,AllFundMode!$J$3,'SP List (I-REAP)'!$J:$J,$J$6))))</f>
        <v>0</v>
      </c>
      <c r="K94" s="148" t="str">
        <f>IF($J$3="Entire Portfolio",SUMIFS('SP List (I-REAP)'!$O:$O,'SP List (I-REAP)'!$D:$D,AllFundMode!$C94,'SP List (I-REAP)'!$J:$J,AllFundMode!$J$6),IF($J$3="Approved Subprojects",SUMIFS('SP List (I-REAP)'!$O:$O,'SP List (I-REAP)'!$D:$D,AllFundMode!$C94,'SP List (I-REAP)'!$P:$P,AllFundMode!$J$3,'SP List (I-REAP)'!$J:$J,AllFundMode!$J$6),IF($J$3="Pipelined Subprojects",SUMIFS('SP List (I-REAP)'!$O:$O,'SP List (I-REAP)'!$D:$D,AllFundMode!$C94,'SP List (I-REAP)'!$P:$P,AllFundMode!$J$3,'SP List (I-REAP)'!$J:$J,AllFundMode!$J$6))))/1000000</f>
        <v>0</v>
      </c>
      <c r="L94" s="149" t="str">
        <f>IF($J$3="Entire Portfolio",SUMIFS('SP List (I-REAP)'!$AA:$AA,'SP List (I-REAP)'!$D:$D,AllFundMode!$C94,'SP List (I-REAP)'!$J:$J,$J$6),IF($J$3="Approved Subprojects",SUMIFS('SP List (I-REAP)'!$AA:$AA,'SP List (I-REAP)'!$D:$D,AllFundMode!$C94,'SP List (I-REAP)'!$P:$P,AllFundMode!$J$3,'SP List (I-REAP)'!$J:$J,$J$6),IF($J$3="Pipelined Subprojects",SUMIFS('SP List (I-REAP)'!$AA:$AA,'SP List (I-REAP)'!$D:$D,AllFundMode!$C94,'SP List (I-REAP)'!$P:$P,AllFundMode!$J$3,'SP List (I-REAP)'!$J:$J,$J$6))))</f>
        <v>0</v>
      </c>
      <c r="M94" s="149" t="str">
        <f>IF($J$3="Entire Portfolio",SUMIFS('SP List (I-REAP)'!$AD:$AD,'SP List (I-REAP)'!$D:$D,AllFundMode!$C94,'SP List (I-REAP)'!$J:$J,$J$6),IF($J$3="Approved Subprojects",SUMIFS('SP List (I-REAP)'!$AD:$AD,'SP List (I-REAP)'!$D:$D,AllFundMode!$C94,'SP List (I-REAP)'!$P:$P,AllFundMode!$J$3,'SP List (I-REAP)'!$J:$J,$J$6),IF($J$3="Pipelined Subprojects",SUMIFS('SP List (I-REAP)'!$AD:$AD,'SP List (I-REAP)'!$D:$D,AllFundMode!$C94,'SP List (I-REAP)'!$P:$P,AllFundMode!$J$3,'SP List (I-REAP)'!$J:$J,$J$6))))</f>
        <v>0</v>
      </c>
      <c r="N94" s="149" t="str">
        <f>IF($J$3="Entire Portfolio",COUNTIFS('SP List (I-REAP)'!$D:$D,AllFundMode!$C94,'SP List (I-REAP)'!$J:$J,$N$6),IF($J$3="Approved Subprojects",COUNTIFS('SP List (I-REAP)'!$D:$D,AllFundMode!$C94,'SP List (I-REAP)'!$P:$P,AllFundMode!$J$3,'SP List (I-REAP)'!$J:$J,$N$6),IF($J$3="Pipelined Subprojects",COUNTIFS('SP List (I-REAP)'!$D:$D,AllFundMode!$C94,'SP List (I-REAP)'!$P:$P,AllFundMode!$J$3,'SP List (I-REAP)'!$J:$J,$N$6))))</f>
        <v>0</v>
      </c>
      <c r="O94" s="148" t="str">
        <f>IF($J$3="Entire Portfolio",SUMIFS('SP List (I-REAP)'!$O:$O,'SP List (I-REAP)'!$D:$D,AllFundMode!$C94,'SP List (I-REAP)'!$J:$J,AllFundMode!$N$6),IF($J$3="Approved Subprojects",SUMIFS('SP List (I-REAP)'!$O:$O,'SP List (I-REAP)'!$D:$D,AllFundMode!$C94,'SP List (I-REAP)'!$P:$P,AllFundMode!$J$3,'SP List (I-REAP)'!$J:$J,AllFundMode!$N$6),IF($J$3="Pipelined Subprojects",SUMIFS('SP List (I-REAP)'!$O:$O,'SP List (I-REAP)'!$D:$D,AllFundMode!$C94,'SP List (I-REAP)'!$P:$P,AllFundMode!$J$3,'SP List (I-REAP)'!$J:$J,AllFundMode!$N$6))))/1000000</f>
        <v>0</v>
      </c>
      <c r="P94" s="149" t="str">
        <f>IF($J$3="Entire Portfolio",SUMIFS('SP List (I-REAP)'!$AA:$AA,'SP List (I-REAP)'!$D:$D,AllFundMode!$C94,'SP List (I-REAP)'!$J:$J,$N$6),IF($J$3="Approved Subprojects",SUMIFS('SP List (I-REAP)'!$AA:$AA,'SP List (I-REAP)'!$D:$D,AllFundMode!$C94,'SP List (I-REAP)'!$P:$P,AllFundMode!$J$3,'SP List (I-REAP)'!$J:$J,$N$6),IF($J$3="Pipelined Subprojects",SUMIFS('SP List (I-REAP)'!$AA:$AA,'SP List (I-REAP)'!$D:$D,AllFundMode!$C94,'SP List (I-REAP)'!$P:$P,AllFundMode!$J$3,'SP List (I-REAP)'!$J:$J,$N$6))))</f>
        <v>0</v>
      </c>
      <c r="Q94" s="149" t="str">
        <f>IF($J$3="Entire Portfolio",SUMIFS('SP List (I-REAP)'!$AD:$AD,'SP List (I-REAP)'!$D:$D,AllFundMode!$C94,'SP List (I-REAP)'!$J:$J,$N$6),IF($J$3="Approved Subprojects",SUMIFS('SP List (I-REAP)'!$AD:$AD,'SP List (I-REAP)'!$D:$D,AllFundMode!$C94,'SP List (I-REAP)'!$P:$P,AllFundMode!$J$3,'SP List (I-REAP)'!$J:$J,$N$6),IF($J$3="Pipelined Subprojects",SUMIFS('SP List (I-REAP)'!$AD:$AD,'SP List (I-REAP)'!$D:$D,AllFundMode!$C94,'SP List (I-REAP)'!$P:$P,AllFundMode!$J$3,'SP List (I-REAP)'!$J:$J,$N$6))))</f>
        <v>0</v>
      </c>
      <c r="R94" s="149" t="str">
        <f>IF($J$3="Entire Portfolio",COUNTIFS('SP List (I-REAP)'!$D:$D,AllFundMode!$C94,'SP List (I-REAP)'!$J:$J,$R$6),IF($J$3="Approved Subprojects",COUNTIFS('SP List (I-REAP)'!$D:$D,AllFundMode!$C94,'SP List (I-REAP)'!$P:$P,AllFundMode!$J$3,'SP List (I-REAP)'!$J:$J,$R$6),IF($J$3="Pipelined Subprojects",COUNTIFS('SP List (I-REAP)'!$D:$D,AllFundMode!$C94,'SP List (I-REAP)'!$P:$P,AllFundMode!$J$3,'SP List (I-REAP)'!$J:$J,$R$6))))</f>
        <v>0</v>
      </c>
      <c r="S94" s="148" t="str">
        <f>IF($J$3="Entire Portfolio",SUMIFS('SP List (I-REAP)'!$O:$O,'SP List (I-REAP)'!$D:$D,AllFundMode!$C94,'SP List (I-REAP)'!$J:$J,AllFundMode!$R$6),IF($J$3="Approved Subprojects",SUMIFS('SP List (I-REAP)'!$O:$O,'SP List (I-REAP)'!$D:$D,AllFundMode!$C94,'SP List (I-REAP)'!$P:$P,AllFundMode!$J$3,'SP List (I-REAP)'!$J:$J,AllFundMode!$R$6),IF($J$3="Pipelined Subprojects",SUMIFS('SP List (I-REAP)'!$O:$O,'SP List (I-REAP)'!$D:$D,AllFundMode!$C94,'SP List (I-REAP)'!$P:$P,AllFundMode!$J$3,'SP List (I-REAP)'!$J:$J,AllFundMode!$R$6))))/1000000</f>
        <v>0</v>
      </c>
      <c r="T94" s="149" t="str">
        <f>IF($J$3="Entire Portfolio",SUMIFS('SP List (I-REAP)'!$AA:$AA,'SP List (I-REAP)'!$D:$D,AllFundMode!$C94,'SP List (I-REAP)'!$J:$J,$R$6),IF($J$3="Approved Subprojects",SUMIFS('SP List (I-REAP)'!$AA:$AA,'SP List (I-REAP)'!$D:$D,AllFundMode!$C94,'SP List (I-REAP)'!$P:$P,AllFundMode!$J$3,'SP List (I-REAP)'!$J:$J,$R$6),IF($J$3="Pipelined Subprojects",SUMIFS('SP List (I-REAP)'!$AA:$AA,'SP List (I-REAP)'!$D:$D,AllFundMode!$C94,'SP List (I-REAP)'!$P:$P,AllFundMode!$J$3,'SP List (I-REAP)'!$J:$J,$R$6))))</f>
        <v>0</v>
      </c>
      <c r="U94" s="149" t="str">
        <f>IF($J$3="Entire Portfolio",SUMIFS('SP List (I-REAP)'!$AD:$AD,'SP List (I-REAP)'!$D:$D,AllFundMode!$C94,'SP List (I-REAP)'!$J:$J,$R$6),IF($J$3="Approved Subprojects",SUMIFS('SP List (I-REAP)'!$AD:$AD,'SP List (I-REAP)'!$D:$D,AllFundMode!$C94,'SP List (I-REAP)'!$P:$P,AllFundMode!$J$3,'SP List (I-REAP)'!$J:$J,$R$6),IF($J$3="Pipelined Subprojects",SUMIFS('SP List (I-REAP)'!$AD:$AD,'SP List (I-REAP)'!$D:$D,AllFundMode!$C94,'SP List (I-REAP)'!$P:$P,AllFundMode!$J$3,'SP List (I-REAP)'!$J:$J,$R$6))))</f>
        <v>0</v>
      </c>
    </row>
    <row r="95" spans="1:22">
      <c r="B95" s="196" t="s">
        <v>40</v>
      </c>
      <c r="C95" s="196" t="s">
        <v>93</v>
      </c>
      <c r="D95" s="149" t="str">
        <f>IF($J$3="Entire Portfolio",COUNTIF('SP List (I-REAP)'!$D:$D,AllFundMode!$C95),IF($J$3="Approved Subprojects",COUNTIFS('SP List (I-REAP)'!$D:$D,AllFundMode!$C95,'SP List (I-REAP)'!$P:$P,AllFundMode!$J$3),IF($J$3="Pipelined Subprojects",COUNTIFS('SP List (I-REAP)'!$D:$D,AllFundMode!$C95,'SP List (I-REAP)'!$P:$P,AllFundMode!$J$3))))</f>
        <v>0</v>
      </c>
      <c r="E95" s="148" t="str">
        <f>IF($J$3="Entire Portfolio",SUMIF('SP List (I-REAP)'!$D:$D,AllFundMode!$C95,'SP List (I-REAP)'!$O:$O),IF($J$3="Approved Subprojects",SUMIFS('SP List (I-REAP)'!$O:$O,'SP List (I-REAP)'!$D:$D,AllFundMode!$C95,'SP List (I-REAP)'!$P:$P,AllFundMode!$J$3),IF($J$3="Pipelined Subprojects",SUMIFS('SP List (I-REAP)'!$O:$O,'SP List (I-REAP)'!$D:$D,AllFundMode!$C95,'SP List (I-REAP)'!$P:$P,AllFundMode!$J$3))))/1000000</f>
        <v>0</v>
      </c>
      <c r="F95" s="149" t="str">
        <f>IF($J$3="Entire Portfolio",SUMIF('SP List (I-REAP)'!$D:$D,AllFundMode!$C95,'SP List (I-REAP)'!$AA:$AA),IF($J$3="Approved Subprojects",SUMIFS('SP List (I-REAP)'!$AA:$AA,'SP List (I-REAP)'!$D:$D,AllFundMode!$C95,'SP List (I-REAP)'!$P:$P,AllFundMode!$J$3),IF($J$3="Pipelined Subprojects",SUMIFS('SP List (I-REAP)'!$AA:$AA,'SP List (I-REAP)'!$D:$D,AllFundMode!$C95,'SP List (I-REAP)'!$P:$P,AllFundMode!$J$3))))</f>
        <v>0</v>
      </c>
      <c r="G95" s="149" t="str">
        <f>IF($J$3="Entire Portfolio",SUMIF('SP List (I-REAP)'!$D:$D,AllFundMode!$C95,'SP List (I-REAP)'!$AD:$AD),IF($J$3="Approved Subprojects",SUMIFS('SP List (I-REAP)'!$AD:$AD,'SP List (I-REAP)'!$D:$D,AllFundMode!$C95,'SP List (I-REAP)'!$P:$P,AllFundMode!$J$3),IF($J$3="Pipelined Subprojects",SUMIFS('SP List (I-REAP)'!$AD:$AD,'SP List (I-REAP)'!$D:$D,AllFundMode!$C95,'SP List (I-REAP)'!$P:$P,AllFundMode!$J$3))))</f>
        <v>0</v>
      </c>
      <c r="H95" s="159" t="str">
        <f>IFERROR((+E95/F95)*1000," ")</f>
        <v>0</v>
      </c>
      <c r="I95" s="159" t="str">
        <f>IFERROR(E95*1000/G95," ")</f>
        <v>0</v>
      </c>
      <c r="J95" s="149" t="str">
        <f>IF($J$3="Entire Portfolio",COUNTIFS('SP List (I-REAP)'!$D:$D,AllFundMode!$C95,'SP List (I-REAP)'!$J:$J,$J$6),IF($J$3="Approved Subprojects",COUNTIFS('SP List (I-REAP)'!$D:$D,AllFundMode!$C95,'SP List (I-REAP)'!$P:$P,AllFundMode!$J$3,'SP List (I-REAP)'!$J:$J,$J$6),IF($J$3="Pipelined Subprojects",COUNTIFS('SP List (I-REAP)'!$D:$D,AllFundMode!$C95,'SP List (I-REAP)'!$P:$P,AllFundMode!$J$3,'SP List (I-REAP)'!$J:$J,$J$6))))</f>
        <v>0</v>
      </c>
      <c r="K95" s="148" t="str">
        <f>IF($J$3="Entire Portfolio",SUMIFS('SP List (I-REAP)'!$O:$O,'SP List (I-REAP)'!$D:$D,AllFundMode!$C95,'SP List (I-REAP)'!$J:$J,AllFundMode!$J$6),IF($J$3="Approved Subprojects",SUMIFS('SP List (I-REAP)'!$O:$O,'SP List (I-REAP)'!$D:$D,AllFundMode!$C95,'SP List (I-REAP)'!$P:$P,AllFundMode!$J$3,'SP List (I-REAP)'!$J:$J,AllFundMode!$J$6),IF($J$3="Pipelined Subprojects",SUMIFS('SP List (I-REAP)'!$O:$O,'SP List (I-REAP)'!$D:$D,AllFundMode!$C95,'SP List (I-REAP)'!$P:$P,AllFundMode!$J$3,'SP List (I-REAP)'!$J:$J,AllFundMode!$J$6))))/1000000</f>
        <v>0</v>
      </c>
      <c r="L95" s="149" t="str">
        <f>IF($J$3="Entire Portfolio",SUMIFS('SP List (I-REAP)'!$AA:$AA,'SP List (I-REAP)'!$D:$D,AllFundMode!$C95,'SP List (I-REAP)'!$J:$J,$J$6),IF($J$3="Approved Subprojects",SUMIFS('SP List (I-REAP)'!$AA:$AA,'SP List (I-REAP)'!$D:$D,AllFundMode!$C95,'SP List (I-REAP)'!$P:$P,AllFundMode!$J$3,'SP List (I-REAP)'!$J:$J,$J$6),IF($J$3="Pipelined Subprojects",SUMIFS('SP List (I-REAP)'!$AA:$AA,'SP List (I-REAP)'!$D:$D,AllFundMode!$C95,'SP List (I-REAP)'!$P:$P,AllFundMode!$J$3,'SP List (I-REAP)'!$J:$J,$J$6))))</f>
        <v>0</v>
      </c>
      <c r="M95" s="149" t="str">
        <f>IF($J$3="Entire Portfolio",SUMIFS('SP List (I-REAP)'!$AD:$AD,'SP List (I-REAP)'!$D:$D,AllFundMode!$C95,'SP List (I-REAP)'!$J:$J,$J$6),IF($J$3="Approved Subprojects",SUMIFS('SP List (I-REAP)'!$AD:$AD,'SP List (I-REAP)'!$D:$D,AllFundMode!$C95,'SP List (I-REAP)'!$P:$P,AllFundMode!$J$3,'SP List (I-REAP)'!$J:$J,$J$6),IF($J$3="Pipelined Subprojects",SUMIFS('SP List (I-REAP)'!$AD:$AD,'SP List (I-REAP)'!$D:$D,AllFundMode!$C95,'SP List (I-REAP)'!$P:$P,AllFundMode!$J$3,'SP List (I-REAP)'!$J:$J,$J$6))))</f>
        <v>0</v>
      </c>
      <c r="N95" s="149" t="str">
        <f>IF($J$3="Entire Portfolio",COUNTIFS('SP List (I-REAP)'!$D:$D,AllFundMode!$C95,'SP List (I-REAP)'!$J:$J,$N$6),IF($J$3="Approved Subprojects",COUNTIFS('SP List (I-REAP)'!$D:$D,AllFundMode!$C95,'SP List (I-REAP)'!$P:$P,AllFundMode!$J$3,'SP List (I-REAP)'!$J:$J,$N$6),IF($J$3="Pipelined Subprojects",COUNTIFS('SP List (I-REAP)'!$D:$D,AllFundMode!$C95,'SP List (I-REAP)'!$P:$P,AllFundMode!$J$3,'SP List (I-REAP)'!$J:$J,$N$6))))</f>
        <v>0</v>
      </c>
      <c r="O95" s="148" t="str">
        <f>IF($J$3="Entire Portfolio",SUMIFS('SP List (I-REAP)'!$O:$O,'SP List (I-REAP)'!$D:$D,AllFundMode!$C95,'SP List (I-REAP)'!$J:$J,AllFundMode!$N$6),IF($J$3="Approved Subprojects",SUMIFS('SP List (I-REAP)'!$O:$O,'SP List (I-REAP)'!$D:$D,AllFundMode!$C95,'SP List (I-REAP)'!$P:$P,AllFundMode!$J$3,'SP List (I-REAP)'!$J:$J,AllFundMode!$N$6),IF($J$3="Pipelined Subprojects",SUMIFS('SP List (I-REAP)'!$O:$O,'SP List (I-REAP)'!$D:$D,AllFundMode!$C95,'SP List (I-REAP)'!$P:$P,AllFundMode!$J$3,'SP List (I-REAP)'!$J:$J,AllFundMode!$N$6))))/1000000</f>
        <v>0</v>
      </c>
      <c r="P95" s="149" t="str">
        <f>IF($J$3="Entire Portfolio",SUMIFS('SP List (I-REAP)'!$AA:$AA,'SP List (I-REAP)'!$D:$D,AllFundMode!$C95,'SP List (I-REAP)'!$J:$J,$N$6),IF($J$3="Approved Subprojects",SUMIFS('SP List (I-REAP)'!$AA:$AA,'SP List (I-REAP)'!$D:$D,AllFundMode!$C95,'SP List (I-REAP)'!$P:$P,AllFundMode!$J$3,'SP List (I-REAP)'!$J:$J,$N$6),IF($J$3="Pipelined Subprojects",SUMIFS('SP List (I-REAP)'!$AA:$AA,'SP List (I-REAP)'!$D:$D,AllFundMode!$C95,'SP List (I-REAP)'!$P:$P,AllFundMode!$J$3,'SP List (I-REAP)'!$J:$J,$N$6))))</f>
        <v>0</v>
      </c>
      <c r="Q95" s="149" t="str">
        <f>IF($J$3="Entire Portfolio",SUMIFS('SP List (I-REAP)'!$AD:$AD,'SP List (I-REAP)'!$D:$D,AllFundMode!$C95,'SP List (I-REAP)'!$J:$J,$N$6),IF($J$3="Approved Subprojects",SUMIFS('SP List (I-REAP)'!$AD:$AD,'SP List (I-REAP)'!$D:$D,AllFundMode!$C95,'SP List (I-REAP)'!$P:$P,AllFundMode!$J$3,'SP List (I-REAP)'!$J:$J,$N$6),IF($J$3="Pipelined Subprojects",SUMIFS('SP List (I-REAP)'!$AD:$AD,'SP List (I-REAP)'!$D:$D,AllFundMode!$C95,'SP List (I-REAP)'!$P:$P,AllFundMode!$J$3,'SP List (I-REAP)'!$J:$J,$N$6))))</f>
        <v>0</v>
      </c>
      <c r="R95" s="149" t="str">
        <f>IF($J$3="Entire Portfolio",COUNTIFS('SP List (I-REAP)'!$D:$D,AllFundMode!$C95,'SP List (I-REAP)'!$J:$J,$R$6),IF($J$3="Approved Subprojects",COUNTIFS('SP List (I-REAP)'!$D:$D,AllFundMode!$C95,'SP List (I-REAP)'!$P:$P,AllFundMode!$J$3,'SP List (I-REAP)'!$J:$J,$R$6),IF($J$3="Pipelined Subprojects",COUNTIFS('SP List (I-REAP)'!$D:$D,AllFundMode!$C95,'SP List (I-REAP)'!$P:$P,AllFundMode!$J$3,'SP List (I-REAP)'!$J:$J,$R$6))))</f>
        <v>0</v>
      </c>
      <c r="S95" s="148" t="str">
        <f>IF($J$3="Entire Portfolio",SUMIFS('SP List (I-REAP)'!$O:$O,'SP List (I-REAP)'!$D:$D,AllFundMode!$C95,'SP List (I-REAP)'!$J:$J,AllFundMode!$R$6),IF($J$3="Approved Subprojects",SUMIFS('SP List (I-REAP)'!$O:$O,'SP List (I-REAP)'!$D:$D,AllFundMode!$C95,'SP List (I-REAP)'!$P:$P,AllFundMode!$J$3,'SP List (I-REAP)'!$J:$J,AllFundMode!$R$6),IF($J$3="Pipelined Subprojects",SUMIFS('SP List (I-REAP)'!$O:$O,'SP List (I-REAP)'!$D:$D,AllFundMode!$C95,'SP List (I-REAP)'!$P:$P,AllFundMode!$J$3,'SP List (I-REAP)'!$J:$J,AllFundMode!$R$6))))/1000000</f>
        <v>0</v>
      </c>
      <c r="T95" s="149" t="str">
        <f>IF($J$3="Entire Portfolio",SUMIFS('SP List (I-REAP)'!$AA:$AA,'SP List (I-REAP)'!$D:$D,AllFundMode!$C95,'SP List (I-REAP)'!$J:$J,$R$6),IF($J$3="Approved Subprojects",SUMIFS('SP List (I-REAP)'!$AA:$AA,'SP List (I-REAP)'!$D:$D,AllFundMode!$C95,'SP List (I-REAP)'!$P:$P,AllFundMode!$J$3,'SP List (I-REAP)'!$J:$J,$R$6),IF($J$3="Pipelined Subprojects",SUMIFS('SP List (I-REAP)'!$AA:$AA,'SP List (I-REAP)'!$D:$D,AllFundMode!$C95,'SP List (I-REAP)'!$P:$P,AllFundMode!$J$3,'SP List (I-REAP)'!$J:$J,$R$6))))</f>
        <v>0</v>
      </c>
      <c r="U95" s="149" t="str">
        <f>IF($J$3="Entire Portfolio",SUMIFS('SP List (I-REAP)'!$AD:$AD,'SP List (I-REAP)'!$D:$D,AllFundMode!$C95,'SP List (I-REAP)'!$J:$J,$R$6),IF($J$3="Approved Subprojects",SUMIFS('SP List (I-REAP)'!$AD:$AD,'SP List (I-REAP)'!$D:$D,AllFundMode!$C95,'SP List (I-REAP)'!$P:$P,AllFundMode!$J$3,'SP List (I-REAP)'!$J:$J,$R$6),IF($J$3="Pipelined Subprojects",SUMIFS('SP List (I-REAP)'!$AD:$AD,'SP List (I-REAP)'!$D:$D,AllFundMode!$C95,'SP List (I-REAP)'!$P:$P,AllFundMode!$J$3,'SP List (I-REAP)'!$J:$J,$R$6))))</f>
        <v>0</v>
      </c>
    </row>
    <row r="96" spans="1:22">
      <c r="B96" s="196" t="s">
        <v>40</v>
      </c>
      <c r="C96" s="196" t="s">
        <v>94</v>
      </c>
      <c r="D96" s="149" t="str">
        <f>IF($J$3="Entire Portfolio",COUNTIF('SP List (I-REAP)'!$D:$D,AllFundMode!$C96),IF($J$3="Approved Subprojects",COUNTIFS('SP List (I-REAP)'!$D:$D,AllFundMode!$C96,'SP List (I-REAP)'!$P:$P,AllFundMode!$J$3),IF($J$3="Pipelined Subprojects",COUNTIFS('SP List (I-REAP)'!$D:$D,AllFundMode!$C96,'SP List (I-REAP)'!$P:$P,AllFundMode!$J$3))))</f>
        <v>0</v>
      </c>
      <c r="E96" s="148" t="str">
        <f>IF($J$3="Entire Portfolio",SUMIF('SP List (I-REAP)'!$D:$D,AllFundMode!$C96,'SP List (I-REAP)'!$O:$O),IF($J$3="Approved Subprojects",SUMIFS('SP List (I-REAP)'!$O:$O,'SP List (I-REAP)'!$D:$D,AllFundMode!$C96,'SP List (I-REAP)'!$P:$P,AllFundMode!$J$3),IF($J$3="Pipelined Subprojects",SUMIFS('SP List (I-REAP)'!$O:$O,'SP List (I-REAP)'!$D:$D,AllFundMode!$C96,'SP List (I-REAP)'!$P:$P,AllFundMode!$J$3))))/1000000</f>
        <v>0</v>
      </c>
      <c r="F96" s="149" t="str">
        <f>IF($J$3="Entire Portfolio",SUMIF('SP List (I-REAP)'!$D:$D,AllFundMode!$C96,'SP List (I-REAP)'!$AA:$AA),IF($J$3="Approved Subprojects",SUMIFS('SP List (I-REAP)'!$AA:$AA,'SP List (I-REAP)'!$D:$D,AllFundMode!$C96,'SP List (I-REAP)'!$P:$P,AllFundMode!$J$3),IF($J$3="Pipelined Subprojects",SUMIFS('SP List (I-REAP)'!$AA:$AA,'SP List (I-REAP)'!$D:$D,AllFundMode!$C96,'SP List (I-REAP)'!$P:$P,AllFundMode!$J$3))))</f>
        <v>0</v>
      </c>
      <c r="G96" s="149" t="str">
        <f>IF($J$3="Entire Portfolio",SUMIF('SP List (I-REAP)'!$D:$D,AllFundMode!$C96,'SP List (I-REAP)'!$AD:$AD),IF($J$3="Approved Subprojects",SUMIFS('SP List (I-REAP)'!$AD:$AD,'SP List (I-REAP)'!$D:$D,AllFundMode!$C96,'SP List (I-REAP)'!$P:$P,AllFundMode!$J$3),IF($J$3="Pipelined Subprojects",SUMIFS('SP List (I-REAP)'!$AD:$AD,'SP List (I-REAP)'!$D:$D,AllFundMode!$C96,'SP List (I-REAP)'!$P:$P,AllFundMode!$J$3))))</f>
        <v>0</v>
      </c>
      <c r="H96" s="159" t="str">
        <f>IFERROR((+E96/F96)*1000," ")</f>
        <v>0</v>
      </c>
      <c r="I96" s="159" t="str">
        <f>IFERROR(E96*1000/G96," ")</f>
        <v>0</v>
      </c>
      <c r="J96" s="149" t="str">
        <f>IF($J$3="Entire Portfolio",COUNTIFS('SP List (I-REAP)'!$D:$D,AllFundMode!$C96,'SP List (I-REAP)'!$J:$J,$J$6),IF($J$3="Approved Subprojects",COUNTIFS('SP List (I-REAP)'!$D:$D,AllFundMode!$C96,'SP List (I-REAP)'!$P:$P,AllFundMode!$J$3,'SP List (I-REAP)'!$J:$J,$J$6),IF($J$3="Pipelined Subprojects",COUNTIFS('SP List (I-REAP)'!$D:$D,AllFundMode!$C96,'SP List (I-REAP)'!$P:$P,AllFundMode!$J$3,'SP List (I-REAP)'!$J:$J,$J$6))))</f>
        <v>0</v>
      </c>
      <c r="K96" s="148" t="str">
        <f>IF($J$3="Entire Portfolio",SUMIFS('SP List (I-REAP)'!$O:$O,'SP List (I-REAP)'!$D:$D,AllFundMode!$C96,'SP List (I-REAP)'!$J:$J,AllFundMode!$J$6),IF($J$3="Approved Subprojects",SUMIFS('SP List (I-REAP)'!$O:$O,'SP List (I-REAP)'!$D:$D,AllFundMode!$C96,'SP List (I-REAP)'!$P:$P,AllFundMode!$J$3,'SP List (I-REAP)'!$J:$J,AllFundMode!$J$6),IF($J$3="Pipelined Subprojects",SUMIFS('SP List (I-REAP)'!$O:$O,'SP List (I-REAP)'!$D:$D,AllFundMode!$C96,'SP List (I-REAP)'!$P:$P,AllFundMode!$J$3,'SP List (I-REAP)'!$J:$J,AllFundMode!$J$6))))/1000000</f>
        <v>0</v>
      </c>
      <c r="L96" s="149" t="str">
        <f>IF($J$3="Entire Portfolio",SUMIFS('SP List (I-REAP)'!$AA:$AA,'SP List (I-REAP)'!$D:$D,AllFundMode!$C96,'SP List (I-REAP)'!$J:$J,$J$6),IF($J$3="Approved Subprojects",SUMIFS('SP List (I-REAP)'!$AA:$AA,'SP List (I-REAP)'!$D:$D,AllFundMode!$C96,'SP List (I-REAP)'!$P:$P,AllFundMode!$J$3,'SP List (I-REAP)'!$J:$J,$J$6),IF($J$3="Pipelined Subprojects",SUMIFS('SP List (I-REAP)'!$AA:$AA,'SP List (I-REAP)'!$D:$D,AllFundMode!$C96,'SP List (I-REAP)'!$P:$P,AllFundMode!$J$3,'SP List (I-REAP)'!$J:$J,$J$6))))</f>
        <v>0</v>
      </c>
      <c r="M96" s="149" t="str">
        <f>IF($J$3="Entire Portfolio",SUMIFS('SP List (I-REAP)'!$AD:$AD,'SP List (I-REAP)'!$D:$D,AllFundMode!$C96,'SP List (I-REAP)'!$J:$J,$J$6),IF($J$3="Approved Subprojects",SUMIFS('SP List (I-REAP)'!$AD:$AD,'SP List (I-REAP)'!$D:$D,AllFundMode!$C96,'SP List (I-REAP)'!$P:$P,AllFundMode!$J$3,'SP List (I-REAP)'!$J:$J,$J$6),IF($J$3="Pipelined Subprojects",SUMIFS('SP List (I-REAP)'!$AD:$AD,'SP List (I-REAP)'!$D:$D,AllFundMode!$C96,'SP List (I-REAP)'!$P:$P,AllFundMode!$J$3,'SP List (I-REAP)'!$J:$J,$J$6))))</f>
        <v>0</v>
      </c>
      <c r="N96" s="149" t="str">
        <f>IF($J$3="Entire Portfolio",COUNTIFS('SP List (I-REAP)'!$D:$D,AllFundMode!$C96,'SP List (I-REAP)'!$J:$J,$N$6),IF($J$3="Approved Subprojects",COUNTIFS('SP List (I-REAP)'!$D:$D,AllFundMode!$C96,'SP List (I-REAP)'!$P:$P,AllFundMode!$J$3,'SP List (I-REAP)'!$J:$J,$N$6),IF($J$3="Pipelined Subprojects",COUNTIFS('SP List (I-REAP)'!$D:$D,AllFundMode!$C96,'SP List (I-REAP)'!$P:$P,AllFundMode!$J$3,'SP List (I-REAP)'!$J:$J,$N$6))))</f>
        <v>0</v>
      </c>
      <c r="O96" s="148" t="str">
        <f>IF($J$3="Entire Portfolio",SUMIFS('SP List (I-REAP)'!$O:$O,'SP List (I-REAP)'!$D:$D,AllFundMode!$C96,'SP List (I-REAP)'!$J:$J,AllFundMode!$N$6),IF($J$3="Approved Subprojects",SUMIFS('SP List (I-REAP)'!$O:$O,'SP List (I-REAP)'!$D:$D,AllFundMode!$C96,'SP List (I-REAP)'!$P:$P,AllFundMode!$J$3,'SP List (I-REAP)'!$J:$J,AllFundMode!$N$6),IF($J$3="Pipelined Subprojects",SUMIFS('SP List (I-REAP)'!$O:$O,'SP List (I-REAP)'!$D:$D,AllFundMode!$C96,'SP List (I-REAP)'!$P:$P,AllFundMode!$J$3,'SP List (I-REAP)'!$J:$J,AllFundMode!$N$6))))/1000000</f>
        <v>0</v>
      </c>
      <c r="P96" s="149" t="str">
        <f>IF($J$3="Entire Portfolio",SUMIFS('SP List (I-REAP)'!$AA:$AA,'SP List (I-REAP)'!$D:$D,AllFundMode!$C96,'SP List (I-REAP)'!$J:$J,$N$6),IF($J$3="Approved Subprojects",SUMIFS('SP List (I-REAP)'!$AA:$AA,'SP List (I-REAP)'!$D:$D,AllFundMode!$C96,'SP List (I-REAP)'!$P:$P,AllFundMode!$J$3,'SP List (I-REAP)'!$J:$J,$N$6),IF($J$3="Pipelined Subprojects",SUMIFS('SP List (I-REAP)'!$AA:$AA,'SP List (I-REAP)'!$D:$D,AllFundMode!$C96,'SP List (I-REAP)'!$P:$P,AllFundMode!$J$3,'SP List (I-REAP)'!$J:$J,$N$6))))</f>
        <v>0</v>
      </c>
      <c r="Q96" s="149" t="str">
        <f>IF($J$3="Entire Portfolio",SUMIFS('SP List (I-REAP)'!$AD:$AD,'SP List (I-REAP)'!$D:$D,AllFundMode!$C96,'SP List (I-REAP)'!$J:$J,$N$6),IF($J$3="Approved Subprojects",SUMIFS('SP List (I-REAP)'!$AD:$AD,'SP List (I-REAP)'!$D:$D,AllFundMode!$C96,'SP List (I-REAP)'!$P:$P,AllFundMode!$J$3,'SP List (I-REAP)'!$J:$J,$N$6),IF($J$3="Pipelined Subprojects",SUMIFS('SP List (I-REAP)'!$AD:$AD,'SP List (I-REAP)'!$D:$D,AllFundMode!$C96,'SP List (I-REAP)'!$P:$P,AllFundMode!$J$3,'SP List (I-REAP)'!$J:$J,$N$6))))</f>
        <v>0</v>
      </c>
      <c r="R96" s="149" t="str">
        <f>IF($J$3="Entire Portfolio",COUNTIFS('SP List (I-REAP)'!$D:$D,AllFundMode!$C96,'SP List (I-REAP)'!$J:$J,$R$6),IF($J$3="Approved Subprojects",COUNTIFS('SP List (I-REAP)'!$D:$D,AllFundMode!$C96,'SP List (I-REAP)'!$P:$P,AllFundMode!$J$3,'SP List (I-REAP)'!$J:$J,$R$6),IF($J$3="Pipelined Subprojects",COUNTIFS('SP List (I-REAP)'!$D:$D,AllFundMode!$C96,'SP List (I-REAP)'!$P:$P,AllFundMode!$J$3,'SP List (I-REAP)'!$J:$J,$R$6))))</f>
        <v>0</v>
      </c>
      <c r="S96" s="148" t="str">
        <f>IF($J$3="Entire Portfolio",SUMIFS('SP List (I-REAP)'!$O:$O,'SP List (I-REAP)'!$D:$D,AllFundMode!$C96,'SP List (I-REAP)'!$J:$J,AllFundMode!$R$6),IF($J$3="Approved Subprojects",SUMIFS('SP List (I-REAP)'!$O:$O,'SP List (I-REAP)'!$D:$D,AllFundMode!$C96,'SP List (I-REAP)'!$P:$P,AllFundMode!$J$3,'SP List (I-REAP)'!$J:$J,AllFundMode!$R$6),IF($J$3="Pipelined Subprojects",SUMIFS('SP List (I-REAP)'!$O:$O,'SP List (I-REAP)'!$D:$D,AllFundMode!$C96,'SP List (I-REAP)'!$P:$P,AllFundMode!$J$3,'SP List (I-REAP)'!$J:$J,AllFundMode!$R$6))))/1000000</f>
        <v>0</v>
      </c>
      <c r="T96" s="149" t="str">
        <f>IF($J$3="Entire Portfolio",SUMIFS('SP List (I-REAP)'!$AA:$AA,'SP List (I-REAP)'!$D:$D,AllFundMode!$C96,'SP List (I-REAP)'!$J:$J,$R$6),IF($J$3="Approved Subprojects",SUMIFS('SP List (I-REAP)'!$AA:$AA,'SP List (I-REAP)'!$D:$D,AllFundMode!$C96,'SP List (I-REAP)'!$P:$P,AllFundMode!$J$3,'SP List (I-REAP)'!$J:$J,$R$6),IF($J$3="Pipelined Subprojects",SUMIFS('SP List (I-REAP)'!$AA:$AA,'SP List (I-REAP)'!$D:$D,AllFundMode!$C96,'SP List (I-REAP)'!$P:$P,AllFundMode!$J$3,'SP List (I-REAP)'!$J:$J,$R$6))))</f>
        <v>0</v>
      </c>
      <c r="U96" s="149" t="str">
        <f>IF($J$3="Entire Portfolio",SUMIFS('SP List (I-REAP)'!$AD:$AD,'SP List (I-REAP)'!$D:$D,AllFundMode!$C96,'SP List (I-REAP)'!$J:$J,$R$6),IF($J$3="Approved Subprojects",SUMIFS('SP List (I-REAP)'!$AD:$AD,'SP List (I-REAP)'!$D:$D,AllFundMode!$C96,'SP List (I-REAP)'!$P:$P,AllFundMode!$J$3,'SP List (I-REAP)'!$J:$J,$R$6),IF($J$3="Pipelined Subprojects",SUMIFS('SP List (I-REAP)'!$AD:$AD,'SP List (I-REAP)'!$D:$D,AllFundMode!$C96,'SP List (I-REAP)'!$P:$P,AllFundMode!$J$3,'SP List (I-REAP)'!$J:$J,$R$6))))</f>
        <v>0</v>
      </c>
    </row>
    <row r="97" spans="1:22">
      <c r="B97" s="302" t="s">
        <v>2033</v>
      </c>
      <c r="C97" s="303"/>
      <c r="D97" s="215" t="str">
        <f>SUM(D92:D96)</f>
        <v>0</v>
      </c>
      <c r="E97" s="211" t="str">
        <f>SUM(E92:E96)</f>
        <v>0</v>
      </c>
      <c r="F97" s="215" t="str">
        <f>SUM(F92:F96)</f>
        <v>0</v>
      </c>
      <c r="G97" s="215" t="str">
        <f>SUM(G92:G96)</f>
        <v>0</v>
      </c>
      <c r="H97" s="211" t="str">
        <f>IFERROR((+E97/F97)*1000," ")</f>
        <v>0</v>
      </c>
      <c r="I97" s="211" t="str">
        <f>IFERROR(E97*1000/G97," ")</f>
        <v>0</v>
      </c>
      <c r="J97" s="215" t="str">
        <f>SUM(J92:J96)</f>
        <v>0</v>
      </c>
      <c r="K97" s="211" t="str">
        <f>SUM(K92:K96)</f>
        <v>0</v>
      </c>
      <c r="L97" s="215" t="str">
        <f>SUM(L92:L96)</f>
        <v>0</v>
      </c>
      <c r="M97" s="215" t="str">
        <f>SUM(M92:M96)</f>
        <v>0</v>
      </c>
      <c r="N97" s="215" t="str">
        <f>SUM(N92:N96)</f>
        <v>0</v>
      </c>
      <c r="O97" s="211" t="str">
        <f>SUM(O92:O96)</f>
        <v>0</v>
      </c>
      <c r="P97" s="215" t="str">
        <f>SUM(P92:P96)</f>
        <v>0</v>
      </c>
      <c r="Q97" s="215" t="str">
        <f>SUM(Q92:Q96)</f>
        <v>0</v>
      </c>
      <c r="R97" s="215" t="str">
        <f>SUM(R92:R96)</f>
        <v>0</v>
      </c>
      <c r="S97" s="211" t="str">
        <f>SUM(S92:S96)</f>
        <v>0</v>
      </c>
      <c r="T97" s="215" t="str">
        <f>SUM(T92:T96)</f>
        <v>0</v>
      </c>
      <c r="U97" s="215" t="str">
        <f>SUM(U92:U96)</f>
        <v>0</v>
      </c>
    </row>
    <row r="98" spans="1:22">
      <c r="B98" s="196" t="s">
        <v>42</v>
      </c>
      <c r="C98" s="196" t="s">
        <v>66</v>
      </c>
      <c r="D98" s="149" t="str">
        <f>IF($J$3="Entire Portfolio",COUNTIF('SP List (I-REAP)'!$D:$D,AllFundMode!$C98),IF($J$3="Approved Subprojects",COUNTIFS('SP List (I-REAP)'!$D:$D,AllFundMode!$C98,'SP List (I-REAP)'!$P:$P,AllFundMode!$J$3),IF($J$3="Pipelined Subprojects",COUNTIFS('SP List (I-REAP)'!$D:$D,AllFundMode!$C98,'SP List (I-REAP)'!$P:$P,AllFundMode!$J$3))))</f>
        <v>0</v>
      </c>
      <c r="E98" s="148" t="str">
        <f>IF($J$3="Entire Portfolio",SUMIF('SP List (I-REAP)'!$D:$D,AllFundMode!$C98,'SP List (I-REAP)'!$O:$O),IF($J$3="Approved Subprojects",SUMIFS('SP List (I-REAP)'!$O:$O,'SP List (I-REAP)'!$D:$D,AllFundMode!$C98,'SP List (I-REAP)'!$P:$P,AllFundMode!$J$3),IF($J$3="Pipelined Subprojects",SUMIFS('SP List (I-REAP)'!$O:$O,'SP List (I-REAP)'!$D:$D,AllFundMode!$C98,'SP List (I-REAP)'!$P:$P,AllFundMode!$J$3))))/1000000</f>
        <v>0</v>
      </c>
      <c r="F98" s="149" t="str">
        <f>IF($J$3="Entire Portfolio",SUMIF('SP List (I-REAP)'!$D:$D,AllFundMode!$C98,'SP List (I-REAP)'!$AA:$AA),IF($J$3="Approved Subprojects",SUMIFS('SP List (I-REAP)'!$AA:$AA,'SP List (I-REAP)'!$D:$D,AllFundMode!$C98,'SP List (I-REAP)'!$P:$P,AllFundMode!$J$3),IF($J$3="Pipelined Subprojects",SUMIFS('SP List (I-REAP)'!$AA:$AA,'SP List (I-REAP)'!$D:$D,AllFundMode!$C98,'SP List (I-REAP)'!$P:$P,AllFundMode!$J$3))))</f>
        <v>0</v>
      </c>
      <c r="G98" s="149" t="str">
        <f>IF($J$3="Entire Portfolio",SUMIF('SP List (I-REAP)'!$D:$D,AllFundMode!$C98,'SP List (I-REAP)'!$AD:$AD),IF($J$3="Approved Subprojects",SUMIFS('SP List (I-REAP)'!$AD:$AD,'SP List (I-REAP)'!$D:$D,AllFundMode!$C98,'SP List (I-REAP)'!$P:$P,AllFundMode!$J$3),IF($J$3="Pipelined Subprojects",SUMIFS('SP List (I-REAP)'!$AD:$AD,'SP List (I-REAP)'!$D:$D,AllFundMode!$C98,'SP List (I-REAP)'!$P:$P,AllFundMode!$J$3))))</f>
        <v>0</v>
      </c>
      <c r="H98" s="159" t="str">
        <f>IFERROR((+E98/F98)*1000," ")</f>
        <v>0</v>
      </c>
      <c r="I98" s="159" t="str">
        <f>IFERROR(E98*1000/G98," ")</f>
        <v>0</v>
      </c>
      <c r="J98" s="149" t="str">
        <f>IF($J$3="Entire Portfolio",COUNTIFS('SP List (I-REAP)'!$D:$D,AllFundMode!$C98,'SP List (I-REAP)'!$J:$J,$J$6),IF($J$3="Approved Subprojects",COUNTIFS('SP List (I-REAP)'!$D:$D,AllFundMode!$C98,'SP List (I-REAP)'!$P:$P,AllFundMode!$J$3,'SP List (I-REAP)'!$J:$J,$J$6),IF($J$3="Pipelined Subprojects",COUNTIFS('SP List (I-REAP)'!$D:$D,AllFundMode!$C98,'SP List (I-REAP)'!$P:$P,AllFundMode!$J$3,'SP List (I-REAP)'!$J:$J,$J$6))))</f>
        <v>0</v>
      </c>
      <c r="K98" s="148" t="str">
        <f>IF($J$3="Entire Portfolio",SUMIFS('SP List (I-REAP)'!$O:$O,'SP List (I-REAP)'!$D:$D,AllFundMode!$C98,'SP List (I-REAP)'!$J:$J,AllFundMode!$J$6),IF($J$3="Approved Subprojects",SUMIFS('SP List (I-REAP)'!$O:$O,'SP List (I-REAP)'!$D:$D,AllFundMode!$C98,'SP List (I-REAP)'!$P:$P,AllFundMode!$J$3,'SP List (I-REAP)'!$J:$J,AllFundMode!$J$6),IF($J$3="Pipelined Subprojects",SUMIFS('SP List (I-REAP)'!$O:$O,'SP List (I-REAP)'!$D:$D,AllFundMode!$C98,'SP List (I-REAP)'!$P:$P,AllFundMode!$J$3,'SP List (I-REAP)'!$J:$J,AllFundMode!$J$6))))/1000000</f>
        <v>0</v>
      </c>
      <c r="L98" s="149" t="str">
        <f>IF($J$3="Entire Portfolio",SUMIFS('SP List (I-REAP)'!$AA:$AA,'SP List (I-REAP)'!$D:$D,AllFundMode!$C98,'SP List (I-REAP)'!$J:$J,$J$6),IF($J$3="Approved Subprojects",SUMIFS('SP List (I-REAP)'!$AA:$AA,'SP List (I-REAP)'!$D:$D,AllFundMode!$C98,'SP List (I-REAP)'!$P:$P,AllFundMode!$J$3,'SP List (I-REAP)'!$J:$J,$J$6),IF($J$3="Pipelined Subprojects",SUMIFS('SP List (I-REAP)'!$AA:$AA,'SP List (I-REAP)'!$D:$D,AllFundMode!$C98,'SP List (I-REAP)'!$P:$P,AllFundMode!$J$3,'SP List (I-REAP)'!$J:$J,$J$6))))</f>
        <v>0</v>
      </c>
      <c r="M98" s="149" t="str">
        <f>IF($J$3="Entire Portfolio",SUMIFS('SP List (I-REAP)'!$AD:$AD,'SP List (I-REAP)'!$D:$D,AllFundMode!$C98,'SP List (I-REAP)'!$J:$J,$J$6),IF($J$3="Approved Subprojects",SUMIFS('SP List (I-REAP)'!$AD:$AD,'SP List (I-REAP)'!$D:$D,AllFundMode!$C98,'SP List (I-REAP)'!$P:$P,AllFundMode!$J$3,'SP List (I-REAP)'!$J:$J,$J$6),IF($J$3="Pipelined Subprojects",SUMIFS('SP List (I-REAP)'!$AD:$AD,'SP List (I-REAP)'!$D:$D,AllFundMode!$C98,'SP List (I-REAP)'!$P:$P,AllFundMode!$J$3,'SP List (I-REAP)'!$J:$J,$J$6))))</f>
        <v>0</v>
      </c>
      <c r="N98" s="149" t="str">
        <f>IF($J$3="Entire Portfolio",COUNTIFS('SP List (I-REAP)'!$D:$D,AllFundMode!$C98,'SP List (I-REAP)'!$J:$J,$N$6),IF($J$3="Approved Subprojects",COUNTIFS('SP List (I-REAP)'!$D:$D,AllFundMode!$C98,'SP List (I-REAP)'!$P:$P,AllFundMode!$J$3,'SP List (I-REAP)'!$J:$J,$N$6),IF($J$3="Pipelined Subprojects",COUNTIFS('SP List (I-REAP)'!$D:$D,AllFundMode!$C98,'SP List (I-REAP)'!$P:$P,AllFundMode!$J$3,'SP List (I-REAP)'!$J:$J,$N$6))))</f>
        <v>0</v>
      </c>
      <c r="O98" s="148" t="str">
        <f>IF($J$3="Entire Portfolio",SUMIFS('SP List (I-REAP)'!$O:$O,'SP List (I-REAP)'!$D:$D,AllFundMode!$C98,'SP List (I-REAP)'!$J:$J,AllFundMode!$N$6),IF($J$3="Approved Subprojects",SUMIFS('SP List (I-REAP)'!$O:$O,'SP List (I-REAP)'!$D:$D,AllFundMode!$C98,'SP List (I-REAP)'!$P:$P,AllFundMode!$J$3,'SP List (I-REAP)'!$J:$J,AllFundMode!$N$6),IF($J$3="Pipelined Subprojects",SUMIFS('SP List (I-REAP)'!$O:$O,'SP List (I-REAP)'!$D:$D,AllFundMode!$C98,'SP List (I-REAP)'!$P:$P,AllFundMode!$J$3,'SP List (I-REAP)'!$J:$J,AllFundMode!$N$6))))/1000000</f>
        <v>0</v>
      </c>
      <c r="P98" s="149" t="str">
        <f>IF($J$3="Entire Portfolio",SUMIFS('SP List (I-REAP)'!$AA:$AA,'SP List (I-REAP)'!$D:$D,AllFundMode!$C98,'SP List (I-REAP)'!$J:$J,$N$6),IF($J$3="Approved Subprojects",SUMIFS('SP List (I-REAP)'!$AA:$AA,'SP List (I-REAP)'!$D:$D,AllFundMode!$C98,'SP List (I-REAP)'!$P:$P,AllFundMode!$J$3,'SP List (I-REAP)'!$J:$J,$N$6),IF($J$3="Pipelined Subprojects",SUMIFS('SP List (I-REAP)'!$AA:$AA,'SP List (I-REAP)'!$D:$D,AllFundMode!$C98,'SP List (I-REAP)'!$P:$P,AllFundMode!$J$3,'SP List (I-REAP)'!$J:$J,$N$6))))</f>
        <v>0</v>
      </c>
      <c r="Q98" s="149" t="str">
        <f>IF($J$3="Entire Portfolio",SUMIFS('SP List (I-REAP)'!$AD:$AD,'SP List (I-REAP)'!$D:$D,AllFundMode!$C98,'SP List (I-REAP)'!$J:$J,$N$6),IF($J$3="Approved Subprojects",SUMIFS('SP List (I-REAP)'!$AD:$AD,'SP List (I-REAP)'!$D:$D,AllFundMode!$C98,'SP List (I-REAP)'!$P:$P,AllFundMode!$J$3,'SP List (I-REAP)'!$J:$J,$N$6),IF($J$3="Pipelined Subprojects",SUMIFS('SP List (I-REAP)'!$AD:$AD,'SP List (I-REAP)'!$D:$D,AllFundMode!$C98,'SP List (I-REAP)'!$P:$P,AllFundMode!$J$3,'SP List (I-REAP)'!$J:$J,$N$6))))</f>
        <v>0</v>
      </c>
      <c r="R98" s="149" t="str">
        <f>IF($J$3="Entire Portfolio",COUNTIFS('SP List (I-REAP)'!$D:$D,AllFundMode!$C98,'SP List (I-REAP)'!$J:$J,$R$6),IF($J$3="Approved Subprojects",COUNTIFS('SP List (I-REAP)'!$D:$D,AllFundMode!$C98,'SP List (I-REAP)'!$P:$P,AllFundMode!$J$3,'SP List (I-REAP)'!$J:$J,$R$6),IF($J$3="Pipelined Subprojects",COUNTIFS('SP List (I-REAP)'!$D:$D,AllFundMode!$C98,'SP List (I-REAP)'!$P:$P,AllFundMode!$J$3,'SP List (I-REAP)'!$J:$J,$R$6))))</f>
        <v>0</v>
      </c>
      <c r="S98" s="148" t="str">
        <f>IF($J$3="Entire Portfolio",SUMIFS('SP List (I-REAP)'!$O:$O,'SP List (I-REAP)'!$D:$D,AllFundMode!$C98,'SP List (I-REAP)'!$J:$J,AllFundMode!$R$6),IF($J$3="Approved Subprojects",SUMIFS('SP List (I-REAP)'!$O:$O,'SP List (I-REAP)'!$D:$D,AllFundMode!$C98,'SP List (I-REAP)'!$P:$P,AllFundMode!$J$3,'SP List (I-REAP)'!$J:$J,AllFundMode!$R$6),IF($J$3="Pipelined Subprojects",SUMIFS('SP List (I-REAP)'!$O:$O,'SP List (I-REAP)'!$D:$D,AllFundMode!$C98,'SP List (I-REAP)'!$P:$P,AllFundMode!$J$3,'SP List (I-REAP)'!$J:$J,AllFundMode!$R$6))))/1000000</f>
        <v>0</v>
      </c>
      <c r="T98" s="149" t="str">
        <f>IF($J$3="Entire Portfolio",SUMIFS('SP List (I-REAP)'!$AA:$AA,'SP List (I-REAP)'!$D:$D,AllFundMode!$C98,'SP List (I-REAP)'!$J:$J,$R$6),IF($J$3="Approved Subprojects",SUMIFS('SP List (I-REAP)'!$AA:$AA,'SP List (I-REAP)'!$D:$D,AllFundMode!$C98,'SP List (I-REAP)'!$P:$P,AllFundMode!$J$3,'SP List (I-REAP)'!$J:$J,$R$6),IF($J$3="Pipelined Subprojects",SUMIFS('SP List (I-REAP)'!$AA:$AA,'SP List (I-REAP)'!$D:$D,AllFundMode!$C98,'SP List (I-REAP)'!$P:$P,AllFundMode!$J$3,'SP List (I-REAP)'!$J:$J,$R$6))))</f>
        <v>0</v>
      </c>
      <c r="U98" s="149" t="str">
        <f>IF($J$3="Entire Portfolio",SUMIFS('SP List (I-REAP)'!$AD:$AD,'SP List (I-REAP)'!$D:$D,AllFundMode!$C98,'SP List (I-REAP)'!$J:$J,$R$6),IF($J$3="Approved Subprojects",SUMIFS('SP List (I-REAP)'!$AD:$AD,'SP List (I-REAP)'!$D:$D,AllFundMode!$C98,'SP List (I-REAP)'!$P:$P,AllFundMode!$J$3,'SP List (I-REAP)'!$J:$J,$R$6),IF($J$3="Pipelined Subprojects",SUMIFS('SP List (I-REAP)'!$AD:$AD,'SP List (I-REAP)'!$D:$D,AllFundMode!$C98,'SP List (I-REAP)'!$P:$P,AllFundMode!$J$3,'SP List (I-REAP)'!$J:$J,$R$6))))</f>
        <v>0</v>
      </c>
    </row>
    <row r="99" spans="1:22">
      <c r="B99" s="196" t="s">
        <v>42</v>
      </c>
      <c r="C99" s="196" t="s">
        <v>96</v>
      </c>
      <c r="D99" s="149" t="str">
        <f>IF($J$3="Entire Portfolio",COUNTIF('SP List (I-REAP)'!$D:$D,AllFundMode!$C99),IF($J$3="Approved Subprojects",COUNTIFS('SP List (I-REAP)'!$D:$D,AllFundMode!$C99,'SP List (I-REAP)'!$P:$P,AllFundMode!$J$3),IF($J$3="Pipelined Subprojects",COUNTIFS('SP List (I-REAP)'!$D:$D,AllFundMode!$C99,'SP List (I-REAP)'!$P:$P,AllFundMode!$J$3))))</f>
        <v>0</v>
      </c>
      <c r="E99" s="148" t="str">
        <f>IF($J$3="Entire Portfolio",SUMIF('SP List (I-REAP)'!$D:$D,AllFundMode!$C99,'SP List (I-REAP)'!$O:$O),IF($J$3="Approved Subprojects",SUMIFS('SP List (I-REAP)'!$O:$O,'SP List (I-REAP)'!$D:$D,AllFundMode!$C99,'SP List (I-REAP)'!$P:$P,AllFundMode!$J$3),IF($J$3="Pipelined Subprojects",SUMIFS('SP List (I-REAP)'!$O:$O,'SP List (I-REAP)'!$D:$D,AllFundMode!$C99,'SP List (I-REAP)'!$P:$P,AllFundMode!$J$3))))/1000000</f>
        <v>0</v>
      </c>
      <c r="F99" s="149" t="str">
        <f>IF($J$3="Entire Portfolio",SUMIF('SP List (I-REAP)'!$D:$D,AllFundMode!$C99,'SP List (I-REAP)'!$AA:$AA),IF($J$3="Approved Subprojects",SUMIFS('SP List (I-REAP)'!$AA:$AA,'SP List (I-REAP)'!$D:$D,AllFundMode!$C99,'SP List (I-REAP)'!$P:$P,AllFundMode!$J$3),IF($J$3="Pipelined Subprojects",SUMIFS('SP List (I-REAP)'!$AA:$AA,'SP List (I-REAP)'!$D:$D,AllFundMode!$C99,'SP List (I-REAP)'!$P:$P,AllFundMode!$J$3))))</f>
        <v>0</v>
      </c>
      <c r="G99" s="149" t="str">
        <f>IF($J$3="Entire Portfolio",SUMIF('SP List (I-REAP)'!$D:$D,AllFundMode!$C99,'SP List (I-REAP)'!$AD:$AD),IF($J$3="Approved Subprojects",SUMIFS('SP List (I-REAP)'!$AD:$AD,'SP List (I-REAP)'!$D:$D,AllFundMode!$C99,'SP List (I-REAP)'!$P:$P,AllFundMode!$J$3),IF($J$3="Pipelined Subprojects",SUMIFS('SP List (I-REAP)'!$AD:$AD,'SP List (I-REAP)'!$D:$D,AllFundMode!$C99,'SP List (I-REAP)'!$P:$P,AllFundMode!$J$3))))</f>
        <v>0</v>
      </c>
      <c r="H99" s="159" t="str">
        <f>IFERROR((+E99/F99)*1000," ")</f>
        <v>0</v>
      </c>
      <c r="I99" s="159" t="str">
        <f>IFERROR(E99*1000/G99," ")</f>
        <v>0</v>
      </c>
      <c r="J99" s="149" t="str">
        <f>IF($J$3="Entire Portfolio",COUNTIFS('SP List (I-REAP)'!$D:$D,AllFundMode!$C99,'SP List (I-REAP)'!$J:$J,$J$6),IF($J$3="Approved Subprojects",COUNTIFS('SP List (I-REAP)'!$D:$D,AllFundMode!$C99,'SP List (I-REAP)'!$P:$P,AllFundMode!$J$3,'SP List (I-REAP)'!$J:$J,$J$6),IF($J$3="Pipelined Subprojects",COUNTIFS('SP List (I-REAP)'!$D:$D,AllFundMode!$C99,'SP List (I-REAP)'!$P:$P,AllFundMode!$J$3,'SP List (I-REAP)'!$J:$J,$J$6))))</f>
        <v>0</v>
      </c>
      <c r="K99" s="148" t="str">
        <f>IF($J$3="Entire Portfolio",SUMIFS('SP List (I-REAP)'!$O:$O,'SP List (I-REAP)'!$D:$D,AllFundMode!$C99,'SP List (I-REAP)'!$J:$J,AllFundMode!$J$6),IF($J$3="Approved Subprojects",SUMIFS('SP List (I-REAP)'!$O:$O,'SP List (I-REAP)'!$D:$D,AllFundMode!$C99,'SP List (I-REAP)'!$P:$P,AllFundMode!$J$3,'SP List (I-REAP)'!$J:$J,AllFundMode!$J$6),IF($J$3="Pipelined Subprojects",SUMIFS('SP List (I-REAP)'!$O:$O,'SP List (I-REAP)'!$D:$D,AllFundMode!$C99,'SP List (I-REAP)'!$P:$P,AllFundMode!$J$3,'SP List (I-REAP)'!$J:$J,AllFundMode!$J$6))))/1000000</f>
        <v>0</v>
      </c>
      <c r="L99" s="149" t="str">
        <f>IF($J$3="Entire Portfolio",SUMIFS('SP List (I-REAP)'!$AA:$AA,'SP List (I-REAP)'!$D:$D,AllFundMode!$C99,'SP List (I-REAP)'!$J:$J,$J$6),IF($J$3="Approved Subprojects",SUMIFS('SP List (I-REAP)'!$AA:$AA,'SP List (I-REAP)'!$D:$D,AllFundMode!$C99,'SP List (I-REAP)'!$P:$P,AllFundMode!$J$3,'SP List (I-REAP)'!$J:$J,$J$6),IF($J$3="Pipelined Subprojects",SUMIFS('SP List (I-REAP)'!$AA:$AA,'SP List (I-REAP)'!$D:$D,AllFundMode!$C99,'SP List (I-REAP)'!$P:$P,AllFundMode!$J$3,'SP List (I-REAP)'!$J:$J,$J$6))))</f>
        <v>0</v>
      </c>
      <c r="M99" s="149" t="str">
        <f>IF($J$3="Entire Portfolio",SUMIFS('SP List (I-REAP)'!$AD:$AD,'SP List (I-REAP)'!$D:$D,AllFundMode!$C99,'SP List (I-REAP)'!$J:$J,$J$6),IF($J$3="Approved Subprojects",SUMIFS('SP List (I-REAP)'!$AD:$AD,'SP List (I-REAP)'!$D:$D,AllFundMode!$C99,'SP List (I-REAP)'!$P:$P,AllFundMode!$J$3,'SP List (I-REAP)'!$J:$J,$J$6),IF($J$3="Pipelined Subprojects",SUMIFS('SP List (I-REAP)'!$AD:$AD,'SP List (I-REAP)'!$D:$D,AllFundMode!$C99,'SP List (I-REAP)'!$P:$P,AllFundMode!$J$3,'SP List (I-REAP)'!$J:$J,$J$6))))</f>
        <v>0</v>
      </c>
      <c r="N99" s="149" t="str">
        <f>IF($J$3="Entire Portfolio",COUNTIFS('SP List (I-REAP)'!$D:$D,AllFundMode!$C99,'SP List (I-REAP)'!$J:$J,$N$6),IF($J$3="Approved Subprojects",COUNTIFS('SP List (I-REAP)'!$D:$D,AllFundMode!$C99,'SP List (I-REAP)'!$P:$P,AllFundMode!$J$3,'SP List (I-REAP)'!$J:$J,$N$6),IF($J$3="Pipelined Subprojects",COUNTIFS('SP List (I-REAP)'!$D:$D,AllFundMode!$C99,'SP List (I-REAP)'!$P:$P,AllFundMode!$J$3,'SP List (I-REAP)'!$J:$J,$N$6))))</f>
        <v>0</v>
      </c>
      <c r="O99" s="148" t="str">
        <f>IF($J$3="Entire Portfolio",SUMIFS('SP List (I-REAP)'!$O:$O,'SP List (I-REAP)'!$D:$D,AllFundMode!$C99,'SP List (I-REAP)'!$J:$J,AllFundMode!$N$6),IF($J$3="Approved Subprojects",SUMIFS('SP List (I-REAP)'!$O:$O,'SP List (I-REAP)'!$D:$D,AllFundMode!$C99,'SP List (I-REAP)'!$P:$P,AllFundMode!$J$3,'SP List (I-REAP)'!$J:$J,AllFundMode!$N$6),IF($J$3="Pipelined Subprojects",SUMIFS('SP List (I-REAP)'!$O:$O,'SP List (I-REAP)'!$D:$D,AllFundMode!$C99,'SP List (I-REAP)'!$P:$P,AllFundMode!$J$3,'SP List (I-REAP)'!$J:$J,AllFundMode!$N$6))))/1000000</f>
        <v>0</v>
      </c>
      <c r="P99" s="149" t="str">
        <f>IF($J$3="Entire Portfolio",SUMIFS('SP List (I-REAP)'!$AA:$AA,'SP List (I-REAP)'!$D:$D,AllFundMode!$C99,'SP List (I-REAP)'!$J:$J,$N$6),IF($J$3="Approved Subprojects",SUMIFS('SP List (I-REAP)'!$AA:$AA,'SP List (I-REAP)'!$D:$D,AllFundMode!$C99,'SP List (I-REAP)'!$P:$P,AllFundMode!$J$3,'SP List (I-REAP)'!$J:$J,$N$6),IF($J$3="Pipelined Subprojects",SUMIFS('SP List (I-REAP)'!$AA:$AA,'SP List (I-REAP)'!$D:$D,AllFundMode!$C99,'SP List (I-REAP)'!$P:$P,AllFundMode!$J$3,'SP List (I-REAP)'!$J:$J,$N$6))))</f>
        <v>0</v>
      </c>
      <c r="Q99" s="149" t="str">
        <f>IF($J$3="Entire Portfolio",SUMIFS('SP List (I-REAP)'!$AD:$AD,'SP List (I-REAP)'!$D:$D,AllFundMode!$C99,'SP List (I-REAP)'!$J:$J,$N$6),IF($J$3="Approved Subprojects",SUMIFS('SP List (I-REAP)'!$AD:$AD,'SP List (I-REAP)'!$D:$D,AllFundMode!$C99,'SP List (I-REAP)'!$P:$P,AllFundMode!$J$3,'SP List (I-REAP)'!$J:$J,$N$6),IF($J$3="Pipelined Subprojects",SUMIFS('SP List (I-REAP)'!$AD:$AD,'SP List (I-REAP)'!$D:$D,AllFundMode!$C99,'SP List (I-REAP)'!$P:$P,AllFundMode!$J$3,'SP List (I-REAP)'!$J:$J,$N$6))))</f>
        <v>0</v>
      </c>
      <c r="R99" s="149" t="str">
        <f>IF($J$3="Entire Portfolio",COUNTIFS('SP List (I-REAP)'!$D:$D,AllFundMode!$C99,'SP List (I-REAP)'!$J:$J,$R$6),IF($J$3="Approved Subprojects",COUNTIFS('SP List (I-REAP)'!$D:$D,AllFundMode!$C99,'SP List (I-REAP)'!$P:$P,AllFundMode!$J$3,'SP List (I-REAP)'!$J:$J,$R$6),IF($J$3="Pipelined Subprojects",COUNTIFS('SP List (I-REAP)'!$D:$D,AllFundMode!$C99,'SP List (I-REAP)'!$P:$P,AllFundMode!$J$3,'SP List (I-REAP)'!$J:$J,$R$6))))</f>
        <v>0</v>
      </c>
      <c r="S99" s="148" t="str">
        <f>IF($J$3="Entire Portfolio",SUMIFS('SP List (I-REAP)'!$O:$O,'SP List (I-REAP)'!$D:$D,AllFundMode!$C99,'SP List (I-REAP)'!$J:$J,AllFundMode!$R$6),IF($J$3="Approved Subprojects",SUMIFS('SP List (I-REAP)'!$O:$O,'SP List (I-REAP)'!$D:$D,AllFundMode!$C99,'SP List (I-REAP)'!$P:$P,AllFundMode!$J$3,'SP List (I-REAP)'!$J:$J,AllFundMode!$R$6),IF($J$3="Pipelined Subprojects",SUMIFS('SP List (I-REAP)'!$O:$O,'SP List (I-REAP)'!$D:$D,AllFundMode!$C99,'SP List (I-REAP)'!$P:$P,AllFundMode!$J$3,'SP List (I-REAP)'!$J:$J,AllFundMode!$R$6))))/1000000</f>
        <v>0</v>
      </c>
      <c r="T99" s="149" t="str">
        <f>IF($J$3="Entire Portfolio",SUMIFS('SP List (I-REAP)'!$AA:$AA,'SP List (I-REAP)'!$D:$D,AllFundMode!$C99,'SP List (I-REAP)'!$J:$J,$R$6),IF($J$3="Approved Subprojects",SUMIFS('SP List (I-REAP)'!$AA:$AA,'SP List (I-REAP)'!$D:$D,AllFundMode!$C99,'SP List (I-REAP)'!$P:$P,AllFundMode!$J$3,'SP List (I-REAP)'!$J:$J,$R$6),IF($J$3="Pipelined Subprojects",SUMIFS('SP List (I-REAP)'!$AA:$AA,'SP List (I-REAP)'!$D:$D,AllFundMode!$C99,'SP List (I-REAP)'!$P:$P,AllFundMode!$J$3,'SP List (I-REAP)'!$J:$J,$R$6))))</f>
        <v>0</v>
      </c>
      <c r="U99" s="149" t="str">
        <f>IF($J$3="Entire Portfolio",SUMIFS('SP List (I-REAP)'!$AD:$AD,'SP List (I-REAP)'!$D:$D,AllFundMode!$C99,'SP List (I-REAP)'!$J:$J,$R$6),IF($J$3="Approved Subprojects",SUMIFS('SP List (I-REAP)'!$AD:$AD,'SP List (I-REAP)'!$D:$D,AllFundMode!$C99,'SP List (I-REAP)'!$P:$P,AllFundMode!$J$3,'SP List (I-REAP)'!$J:$J,$R$6),IF($J$3="Pipelined Subprojects",SUMIFS('SP List (I-REAP)'!$AD:$AD,'SP List (I-REAP)'!$D:$D,AllFundMode!$C99,'SP List (I-REAP)'!$P:$P,AllFundMode!$J$3,'SP List (I-REAP)'!$J:$J,$R$6))))</f>
        <v>0</v>
      </c>
    </row>
    <row r="100" spans="1:22">
      <c r="B100" s="302" t="s">
        <v>2033</v>
      </c>
      <c r="C100" s="303"/>
      <c r="D100" s="215" t="str">
        <f>SUM(D98:D99)</f>
        <v>0</v>
      </c>
      <c r="E100" s="211" t="str">
        <f>SUM(E98:E99)</f>
        <v>0</v>
      </c>
      <c r="F100" s="215" t="str">
        <f>SUM(F98:F99)</f>
        <v>0</v>
      </c>
      <c r="G100" s="215" t="str">
        <f>SUM(G98:G99)</f>
        <v>0</v>
      </c>
      <c r="H100" s="211" t="str">
        <f>IFERROR((+E100/F100)*1000," ")</f>
        <v>0</v>
      </c>
      <c r="I100" s="211" t="str">
        <f>IFERROR(E100*1000/G100," ")</f>
        <v>0</v>
      </c>
      <c r="J100" s="215" t="str">
        <f>SUM(J98:J99)</f>
        <v>0</v>
      </c>
      <c r="K100" s="211" t="str">
        <f>SUM(K98:K99)</f>
        <v>0</v>
      </c>
      <c r="L100" s="215" t="str">
        <f>SUM(L98:L99)</f>
        <v>0</v>
      </c>
      <c r="M100" s="215" t="str">
        <f>SUM(M98:M99)</f>
        <v>0</v>
      </c>
      <c r="N100" s="215" t="str">
        <f>SUM(N98:N99)</f>
        <v>0</v>
      </c>
      <c r="O100" s="211" t="str">
        <f>SUM(O98:O99)</f>
        <v>0</v>
      </c>
      <c r="P100" s="215" t="str">
        <f>SUM(P98:P99)</f>
        <v>0</v>
      </c>
      <c r="Q100" s="215" t="str">
        <f>SUM(Q98:Q99)</f>
        <v>0</v>
      </c>
      <c r="R100" s="215" t="str">
        <f>SUM(R98:R99)</f>
        <v>0</v>
      </c>
      <c r="S100" s="211" t="str">
        <f>SUM(S98:S99)</f>
        <v>0</v>
      </c>
      <c r="T100" s="215" t="str">
        <f>SUM(T98:T99)</f>
        <v>0</v>
      </c>
      <c r="U100" s="215" t="str">
        <f>SUM(U98:U99)</f>
        <v>0</v>
      </c>
    </row>
    <row r="101" spans="1:22">
      <c r="B101" s="296" t="s">
        <v>2002</v>
      </c>
      <c r="C101" s="297"/>
      <c r="D101" s="220" t="str">
        <f>+D8+D34+D53+D73</f>
        <v>0</v>
      </c>
      <c r="E101" s="221" t="str">
        <f>+E8+E34+E53+E73</f>
        <v>0</v>
      </c>
      <c r="F101" s="220" t="str">
        <f>+F8+F34+F53+F73</f>
        <v>0</v>
      </c>
      <c r="G101" s="220" t="str">
        <f>+G8+G34+G53+G73</f>
        <v>0</v>
      </c>
      <c r="H101" s="221" t="str">
        <f>IFERROR((+E101/F101)*1000," ")</f>
        <v>0</v>
      </c>
      <c r="I101" s="221" t="str">
        <f>IFERROR(E101*1000/G101," ")</f>
        <v>0</v>
      </c>
      <c r="J101" s="220" t="str">
        <f>+J8+J34+J53+J73</f>
        <v>0</v>
      </c>
      <c r="K101" s="221" t="str">
        <f>+K8+K34+K53+K73</f>
        <v>0</v>
      </c>
      <c r="L101" s="220" t="str">
        <f>+L8+L34+L53+L73</f>
        <v>0</v>
      </c>
      <c r="M101" s="220" t="str">
        <f>+M8+M34+M53+M73</f>
        <v>0</v>
      </c>
      <c r="N101" s="220" t="str">
        <f>+N8+N34+N53+N73</f>
        <v>0</v>
      </c>
      <c r="O101" s="221" t="str">
        <f>+O8+O34+O53+O73</f>
        <v>0</v>
      </c>
      <c r="P101" s="220" t="str">
        <f>+P8+P34+P53+P73</f>
        <v>0</v>
      </c>
      <c r="Q101" s="220" t="str">
        <f>+Q8+Q34+Q53+Q73</f>
        <v>0</v>
      </c>
      <c r="R101" s="220" t="str">
        <f>+R8+R34+R53+R73</f>
        <v>0</v>
      </c>
      <c r="S101" s="221" t="str">
        <f>+S8+S34+S53+S73</f>
        <v>0</v>
      </c>
      <c r="T101" s="220" t="str">
        <f>+T8+T34+T53+T73</f>
        <v>0</v>
      </c>
      <c r="U101" s="220" t="str">
        <f>+U8+U34+U53+U73</f>
        <v>0</v>
      </c>
    </row>
    <row r="103" spans="1:22">
      <c r="F103" s="241"/>
      <c r="G103" s="2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0:C20"/>
    <mergeCell ref="N6:Q6"/>
    <mergeCell ref="B5:B7"/>
    <mergeCell ref="D5:I5"/>
    <mergeCell ref="J5:U5"/>
    <mergeCell ref="R6:U6"/>
    <mergeCell ref="D6:D7"/>
    <mergeCell ref="E6:E7"/>
    <mergeCell ref="F6:F7"/>
    <mergeCell ref="G6:G7"/>
    <mergeCell ref="H6:I6"/>
    <mergeCell ref="C5:C7"/>
    <mergeCell ref="B97:C97"/>
    <mergeCell ref="B101:C101"/>
    <mergeCell ref="B76:C76"/>
    <mergeCell ref="B81:C81"/>
    <mergeCell ref="B86:C86"/>
    <mergeCell ref="B91:C91"/>
    <mergeCell ref="B100:C100"/>
    <mergeCell ref="J3:L3"/>
    <mergeCell ref="B8:C8"/>
    <mergeCell ref="B72:C72"/>
    <mergeCell ref="B73:C73"/>
    <mergeCell ref="B39:C39"/>
    <mergeCell ref="B45:C45"/>
    <mergeCell ref="B52:C52"/>
    <mergeCell ref="B53:C53"/>
    <mergeCell ref="B60:C60"/>
    <mergeCell ref="B25:C25"/>
    <mergeCell ref="B33:C33"/>
    <mergeCell ref="B34:C34"/>
    <mergeCell ref="B4:D4"/>
    <mergeCell ref="J6:M6"/>
    <mergeCell ref="B65:C65"/>
    <mergeCell ref="B15:C15"/>
  </mergeCells>
  <dataValidations count="3">
    <dataValidation type="list" allowBlank="1" showDropDown="0" showInputMessage="1" showErrorMessage="1" sqref="J3">
      <formula1>stage</formula1>
    </dataValidation>
    <dataValidation type="list" allowBlank="1" showDropDown="0" showInputMessage="1" showErrorMessage="1" sqref="K3">
      <formula1>stage</formula1>
    </dataValidation>
    <dataValidation type="list" allowBlank="1" showDropDown="0" showInputMessage="1" showErrorMessage="1" sqref="L3">
      <formula1>stage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03"/>
  <sheetViews>
    <sheetView tabSelected="0" workbookViewId="0" zoomScale="110" zoomScaleNormal="110" showGridLines="false" showRowColHeaders="1">
      <pane xSplit="1" ySplit="7" topLeftCell="B8" activePane="bottomRight" state="frozen"/>
      <selection pane="topRight"/>
      <selection pane="bottomLeft"/>
      <selection pane="bottomRight" activeCell="B8" sqref="B8"/>
    </sheetView>
  </sheetViews>
  <sheetFormatPr defaultRowHeight="14.4" defaultColWidth="8.83203125" outlineLevelRow="0" outlineLevelCol="0"/>
  <cols>
    <col min="1" max="1" width="2.1640625" customWidth="true" style="0"/>
    <col min="2" max="2" width="9.33203125" customWidth="true" style="48"/>
    <col min="3" max="3" width="16.83203125" customWidth="true" style="48"/>
    <col min="4" max="4" width="7.6640625" customWidth="true" style="151"/>
    <col min="5" max="5" width="7.5" customWidth="true" style="150"/>
    <col min="6" max="6" width="6.33203125" customWidth="true" style="151"/>
    <col min="7" max="7" width="9.6640625" customWidth="true" style="151"/>
    <col min="8" max="8" width="9.83203125" customWidth="true" style="216"/>
    <col min="9" max="9" width="9.83203125" customWidth="true" style="216"/>
    <col min="10" max="10" width="7.5" customWidth="true" style="151"/>
    <col min="11" max="11" width="6.83203125" customWidth="true" style="150"/>
    <col min="12" max="12" width="6.83203125" customWidth="true" style="151"/>
    <col min="13" max="13" width="10.5" customWidth="true" style="151"/>
    <col min="14" max="14" width="7.6640625" customWidth="true" style="151"/>
    <col min="15" max="15" width="6.5" customWidth="true" style="150"/>
    <col min="16" max="16" width="6.5" customWidth="true" style="151"/>
    <col min="17" max="17" width="10.5" customWidth="true" style="151"/>
    <col min="18" max="18" width="6.33203125" customWidth="true" style="151"/>
    <col min="19" max="19" width="6.83203125" customWidth="true" style="150"/>
    <col min="20" max="20" width="6.33203125" customWidth="true" style="151"/>
    <col min="21" max="21" width="9.33203125" customWidth="true" style="151"/>
    <col min="22" max="22" width="6.83203125" customWidth="true" style="48"/>
    <col min="23" max="23" width="7.6640625" customWidth="true" style="48"/>
    <col min="24" max="24" width="6.1640625" customWidth="true" style="48"/>
    <col min="25" max="25" width="9.83203125" customWidth="true" style="48"/>
    <col min="26" max="26" width="10.83203125" customWidth="true" style="0"/>
  </cols>
  <sheetData>
    <row r="1" spans="1:26" customHeight="1" ht="19">
      <c r="B1" s="76" t="s">
        <v>1993</v>
      </c>
      <c r="C1" s="76"/>
    </row>
    <row r="2" spans="1:26" customHeight="1" ht="20">
      <c r="B2" s="76" t="s">
        <v>1993</v>
      </c>
      <c r="C2" s="76"/>
    </row>
    <row r="3" spans="1:26" customHeight="1" ht="20">
      <c r="B3" s="76" t="s">
        <v>2044</v>
      </c>
      <c r="C3" s="76"/>
      <c r="J3" s="278" t="s">
        <v>2</v>
      </c>
      <c r="K3" s="279"/>
      <c r="L3" s="280"/>
    </row>
    <row r="4" spans="1:26" customHeight="1" ht="19">
      <c r="B4" s="277" t="str">
        <f>+DisburseRegProv!B3</f>
        <v>0</v>
      </c>
      <c r="C4" s="277"/>
      <c r="D4" s="277"/>
      <c r="E4" s="212"/>
      <c r="F4" s="213"/>
    </row>
    <row r="5" spans="1:26" customHeight="1" ht="26">
      <c r="B5" s="316" t="s">
        <v>102</v>
      </c>
      <c r="C5" s="321" t="s">
        <v>103</v>
      </c>
      <c r="D5" s="281" t="s">
        <v>2036</v>
      </c>
      <c r="E5" s="281"/>
      <c r="F5" s="281"/>
      <c r="G5" s="281"/>
      <c r="H5" s="281"/>
      <c r="I5" s="281"/>
      <c r="J5" s="282" t="s">
        <v>2045</v>
      </c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</row>
    <row r="6" spans="1:26" customHeight="1" ht="26">
      <c r="B6" s="316"/>
      <c r="C6" s="322"/>
      <c r="D6" s="317" t="s">
        <v>2038</v>
      </c>
      <c r="E6" s="318" t="s">
        <v>2039</v>
      </c>
      <c r="F6" s="319" t="s">
        <v>2018</v>
      </c>
      <c r="G6" s="319" t="s">
        <v>2040</v>
      </c>
      <c r="H6" s="320" t="s">
        <v>2041</v>
      </c>
      <c r="I6" s="320"/>
      <c r="J6" s="325" t="s">
        <v>7</v>
      </c>
      <c r="K6" s="325"/>
      <c r="L6" s="325"/>
      <c r="M6" s="326"/>
      <c r="N6" s="324" t="s">
        <v>12</v>
      </c>
      <c r="O6" s="325"/>
      <c r="P6" s="325"/>
      <c r="Q6" s="326"/>
      <c r="R6" s="324" t="s">
        <v>16</v>
      </c>
      <c r="S6" s="325"/>
      <c r="T6" s="325"/>
      <c r="U6" s="326"/>
      <c r="V6" s="324" t="s">
        <v>20</v>
      </c>
      <c r="W6" s="325"/>
      <c r="X6" s="325"/>
      <c r="Y6" s="326"/>
    </row>
    <row r="7" spans="1:26" customHeight="1" ht="26">
      <c r="B7" s="316"/>
      <c r="C7" s="323"/>
      <c r="D7" s="317"/>
      <c r="E7" s="318"/>
      <c r="F7" s="319"/>
      <c r="G7" s="319"/>
      <c r="H7" s="217" t="s">
        <v>2042</v>
      </c>
      <c r="I7" s="217" t="s">
        <v>2043</v>
      </c>
      <c r="J7" s="222" t="s">
        <v>2038</v>
      </c>
      <c r="K7" s="223" t="s">
        <v>2039</v>
      </c>
      <c r="L7" s="214" t="s">
        <v>2018</v>
      </c>
      <c r="M7" s="142" t="s">
        <v>2040</v>
      </c>
      <c r="N7" s="224" t="s">
        <v>2038</v>
      </c>
      <c r="O7" s="223" t="s">
        <v>2039</v>
      </c>
      <c r="P7" s="214" t="s">
        <v>2018</v>
      </c>
      <c r="Q7" s="142" t="s">
        <v>2040</v>
      </c>
      <c r="R7" s="224" t="s">
        <v>2038</v>
      </c>
      <c r="S7" s="223" t="s">
        <v>2039</v>
      </c>
      <c r="T7" s="214" t="s">
        <v>2018</v>
      </c>
      <c r="U7" s="142" t="s">
        <v>2040</v>
      </c>
      <c r="V7" s="224" t="s">
        <v>2038</v>
      </c>
      <c r="W7" s="223" t="s">
        <v>2039</v>
      </c>
      <c r="X7" s="214" t="s">
        <v>2018</v>
      </c>
      <c r="Y7" s="142" t="s">
        <v>2040</v>
      </c>
    </row>
    <row r="8" spans="1:26">
      <c r="B8" s="310" t="s">
        <v>5</v>
      </c>
      <c r="C8" s="311"/>
      <c r="D8" s="218" t="str">
        <f>+D15+D20+D25+D33</f>
        <v>0</v>
      </c>
      <c r="E8" s="219" t="str">
        <f>+E15+E20+E25+E33</f>
        <v>0</v>
      </c>
      <c r="F8" s="218" t="str">
        <f>+F15+F20+F25+F33</f>
        <v>0</v>
      </c>
      <c r="G8" s="218" t="str">
        <f>+G15+G20+G25+G33</f>
        <v>0</v>
      </c>
      <c r="H8" s="219" t="str">
        <f>IFERROR((+E8/F8)*1000," ")</f>
        <v>0</v>
      </c>
      <c r="I8" s="219" t="str">
        <f>IFERROR(E8*1000/G8," ")</f>
        <v>0</v>
      </c>
      <c r="J8" s="218" t="str">
        <f>+J15+J20+J25+J33</f>
        <v>0</v>
      </c>
      <c r="K8" s="219" t="str">
        <f>+K15+K20+K25+K33</f>
        <v>0</v>
      </c>
      <c r="L8" s="218" t="str">
        <f>+L15+L20+L25+L33</f>
        <v>0</v>
      </c>
      <c r="M8" s="218" t="str">
        <f>+M15+M20+M25+M33</f>
        <v>0</v>
      </c>
      <c r="N8" s="218" t="str">
        <f>+N15+N20+N25+N33</f>
        <v>0</v>
      </c>
      <c r="O8" s="219" t="str">
        <f>+O15+O20+O25+O33</f>
        <v>0</v>
      </c>
      <c r="P8" s="218" t="str">
        <f>+P15+P20+P25+P33</f>
        <v>0</v>
      </c>
      <c r="Q8" s="218" t="str">
        <f>+Q15+Q20+Q25+Q33</f>
        <v>0</v>
      </c>
      <c r="R8" s="218" t="str">
        <f>+R15+R20+R25+R33</f>
        <v>0</v>
      </c>
      <c r="S8" s="219" t="str">
        <f>+S15+S20+S25+S33</f>
        <v>0</v>
      </c>
      <c r="T8" s="218" t="str">
        <f>+T15+T20+T25+T33</f>
        <v>0</v>
      </c>
      <c r="U8" s="218" t="str">
        <f>+U15+U20+U25+U33</f>
        <v>0</v>
      </c>
      <c r="V8" s="218" t="str">
        <f>+V15+V20+V25+V33</f>
        <v>0</v>
      </c>
      <c r="W8" s="219" t="str">
        <f>+W15+W20+W25+W33</f>
        <v>0</v>
      </c>
      <c r="X8" s="218" t="str">
        <f>+X15+X20+X25+X33</f>
        <v>0</v>
      </c>
      <c r="Y8" s="218" t="str">
        <f>+Y15+Y20+Y25+Y33</f>
        <v>0</v>
      </c>
    </row>
    <row r="9" spans="1:26">
      <c r="B9" s="196" t="s">
        <v>1</v>
      </c>
      <c r="C9" s="196" t="s">
        <v>0</v>
      </c>
      <c r="D9" s="149" t="str">
        <f>IF($J$3="Entire Portfolio",COUNTIF('SP List (I-REAP)'!$D:$D,AllPGundertake!$C9),IF($J$3="Approved Subprojects",COUNTIFS('SP List (I-REAP)'!$D:$D,AllPGundertake!$C9,'SP List (I-REAP)'!$P:$P,$J$3),IF($J$3="Pipelined Subprojects",COUNTIFS('SP List (I-REAP)'!$D:$D,AllPGundertake!$C9,'SP List (I-REAP)'!$P:$P,J$3))))</f>
        <v>0</v>
      </c>
      <c r="E9" s="148" t="str">
        <f>IF($J$3="Entire Portfolio",SUMIF('SP List (I-REAP)'!$D:$D,AllPGundertake!$C9,'SP List (I-REAP)'!$O:$O),IF($J$3="Approved Subprojects",SUMIFS('SP List (I-REAP)'!$O:$O,'SP List (I-REAP)'!$D:$D,AllPGundertake!$C9,'SP List (I-REAP)'!$P:$P,AllPGundertake!$J$3),IF($J$3="Pipelined Subprojects",SUMIFS('SP List (I-REAP)'!$O:$O,'SP List (I-REAP)'!$D:$D,AllPGundertake!$C9,'SP List (I-REAP)'!$P:$P,AllPGundertake!$J$3))))/1000000</f>
        <v>0</v>
      </c>
      <c r="F9" s="149" t="str">
        <f>IF($J$3="Entire Portfolio",SUMIF('SP List (I-REAP)'!$D:$D,AllPGundertake!$C9,'SP List (I-REAP)'!$AA:$AA),IF($J$3="Approved Subprojects",SUMIFS('SP List (I-REAP)'!$AA:$AA,'SP List (I-REAP)'!$D:$D,AllPGundertake!$C9,'SP List (I-REAP)'!$P:$P,AllPGundertake!$J$3),IF($J$3="Pipelined Subprojects",SUMIFS('SP List (I-REAP)'!$AA:$AA,'SP List (I-REAP)'!$D:$D,AllPGundertake!$C9,'SP List (I-REAP)'!$P:$P,AllPGundertake!$J$3))))</f>
        <v>0</v>
      </c>
      <c r="G9" s="149" t="str">
        <f>IF($J$3="Entire Portfolio",SUMIF('SP List (I-REAP)'!$D:$D,AllPGundertake!$C9,'SP List (I-REAP)'!$AD:$AD),IF($J$3="Approved Subprojects",SUMIFS('SP List (I-REAP)'!$AD:$AD,'SP List (I-REAP)'!$D:$D,AllPGundertake!$C9,'SP List (I-REAP)'!$P:$P,AllPGundertake!$J$3),IF($J$3="Pipelined Subprojects",SUMIFS('SP List (I-REAP)'!$AD:$AD,'SP List (I-REAP)'!$D:$D,AllPGundertake!$C9,'SP List (I-REAP)'!$P:$P,AllPGundertake!$J$3))))</f>
        <v>0</v>
      </c>
      <c r="H9" s="159" t="str">
        <f>IFERROR((+E9/F9)*1000," ")</f>
        <v>0</v>
      </c>
      <c r="I9" s="159" t="str">
        <f>IFERROR(E9*1000/G9," ")</f>
        <v>0</v>
      </c>
      <c r="J9" s="149" t="str">
        <f>IF($J$3="Entire Portfolio",COUNTIFS('SP List (I-REAP)'!$D:$D,AllPGundertake!$C9,'SP List (I-REAP)'!$I:$I,$J$6),IF($J$3="Approved Subprojects",COUNTIFS('SP List (I-REAP)'!$D:$D,AllPGundertake!$C9,'SP List (I-REAP)'!$P:$P,AllPGundertake!$J$3,'SP List (I-REAP)'!$I:$I,$J$6),IF($J$3="Pipelined Subprojects",COUNTIFS('SP List (I-REAP)'!$D:$D,AllPGundertake!$C9,'SP List (I-REAP)'!$P:$P,AllPGundertake!$J$3,'SP List (I-REAP)'!$I:$I,$J$6))))</f>
        <v>0</v>
      </c>
      <c r="K9" s="148" t="str">
        <f>IF($J$3="Entire Portfolio",SUMIFS('SP List (I-REAP)'!$O:$O,'SP List (I-REAP)'!$D:$D,AllPGundertake!$C9,'SP List (I-REAP)'!$I:$I,AllPGundertake!$J$6),IF($J$3="Approved Subprojects",SUMIFS('SP List (I-REAP)'!$O:$O,'SP List (I-REAP)'!$D:$D,AllPGundertake!$C9,'SP List (I-REAP)'!$P:$P,AllPGundertake!$J$3,'SP List (I-REAP)'!$I:$I,AllPGundertake!$J$6),IF($J$3="Pipelined Subprojects",SUMIFS('SP List (I-REAP)'!$O:$O,'SP List (I-REAP)'!$D:$D,AllPGundertake!$C9,'SP List (I-REAP)'!$P:$P,AllPGundertake!$J$3,'SP List (I-REAP)'!$I:$I,AllPGundertake!$J$6))))/1000000</f>
        <v>0</v>
      </c>
      <c r="L9" s="149" t="str">
        <f>IF($J$3="Entire Portfolio",SUMIFS('SP List (I-REAP)'!$AA:$AA,'SP List (I-REAP)'!$D:$D,AllPGundertake!$C9,'SP List (I-REAP)'!$I:$I,$J$6),IF($J$3="Approved Subprojects",SUMIFS('SP List (I-REAP)'!$AA:$AA,'SP List (I-REAP)'!$D:$D,AllPGundertake!$C9,'SP List (I-REAP)'!$P:$P,AllPGundertake!$J$3,'SP List (I-REAP)'!$I:$I,$J$6),IF($J$3="Pipelined Subprojects",SUMIFS('SP List (I-REAP)'!$AA:$AA,'SP List (I-REAP)'!$D:$D,AllPGundertake!$C9,'SP List (I-REAP)'!$P:$P,AllPGundertake!$J$3,'SP List (I-REAP)'!$I:$I,$J$6))))</f>
        <v>0</v>
      </c>
      <c r="M9" s="149" t="str">
        <f>IF($J$3="Entire Portfolio",SUMIFS('SP List (I-REAP)'!$AD:$AD,'SP List (I-REAP)'!$D:$D,AllPGundertake!$C9,'SP List (I-REAP)'!$I:$I,$J$6),IF($J$3="Approved Subprojects",SUMIFS('SP List (I-REAP)'!$AD:$AD,'SP List (I-REAP)'!$D:$D,AllPGundertake!$C9,'SP List (I-REAP)'!$P:$P,AllPGundertake!$J$3,'SP List (I-REAP)'!$I:$I,$J$6),IF($J$3="Pipelined Subprojects",SUMIFS('SP List (I-REAP)'!$AD:$AD,'SP List (I-REAP)'!$D:$D,AllPGundertake!$C9,'SP List (I-REAP)'!$P:$P,AllPGundertake!$J$3,'SP List (I-REAP)'!$I:$I,$J$6))))</f>
        <v>0</v>
      </c>
      <c r="N9" s="149" t="str">
        <f>IF($J$3="Entire Portfolio",COUNTIFS('SP List (I-REAP)'!$D:$D,AllPGundertake!$C9,'SP List (I-REAP)'!$I:$I,$N$6),IF($J$3="Approved Subprojects",COUNTIFS('SP List (I-REAP)'!$D:$D,AllPGundertake!$C9,'SP List (I-REAP)'!$P:$P,AllPGundertake!$J$3,'SP List (I-REAP)'!$I:$I,$N$6),IF($J$3="Pipelined Subprojects",COUNTIFS('SP List (I-REAP)'!$D:$D,AllPGundertake!$C9,'SP List (I-REAP)'!$P:$P,AllPGundertake!$J$3,'SP List (I-REAP)'!$I:$I,$N$6))))</f>
        <v>0</v>
      </c>
      <c r="O9" s="148" t="str">
        <f>IF($J$3="Entire Portfolio",SUMIFS('SP List (I-REAP)'!$O:$O,'SP List (I-REAP)'!$D:$D,AllPGundertake!$C9,'SP List (I-REAP)'!$I:$I,AllPGundertake!$N$6),IF($J$3="Approved Subprojects",SUMIFS('SP List (I-REAP)'!$O:$O,'SP List (I-REAP)'!$D:$D,AllPGundertake!$C9,'SP List (I-REAP)'!$P:$P,AllPGundertake!$J$3,'SP List (I-REAP)'!$I:$I,AllPGundertake!$N$6),IF($J$3="Pipelined Subprojects",SUMIFS('SP List (I-REAP)'!$O:$O,'SP List (I-REAP)'!$D:$D,AllPGundertake!$C9,'SP List (I-REAP)'!$P:$P,AllPGundertake!$J$3,'SP List (I-REAP)'!$I:$I,AllPGundertake!$N$6))))/1000000</f>
        <v>0</v>
      </c>
      <c r="P9" s="149" t="str">
        <f>IF($J$3="Entire Portfolio",SUMIFS('SP List (I-REAP)'!$AA:$AA,'SP List (I-REAP)'!$D:$D,AllPGundertake!$C9,'SP List (I-REAP)'!$I:$I,$N$6),IF($J$3="Approved Subprojects",SUMIFS('SP List (I-REAP)'!$AA:$AA,'SP List (I-REAP)'!$D:$D,AllPGundertake!$C9,'SP List (I-REAP)'!$P:$P,AllPGundertake!$J$3,'SP List (I-REAP)'!$I:$I,$N$6),IF($J$3="Pipelined Subprojects",SUMIFS('SP List (I-REAP)'!$AA:$AA,'SP List (I-REAP)'!$D:$D,AllPGundertake!$C9,'SP List (I-REAP)'!$P:$P,AllPGundertake!$J$3,'SP List (I-REAP)'!$I:$I,$N$6))))</f>
        <v>0</v>
      </c>
      <c r="Q9" s="149" t="str">
        <f>IF($J$3="Entire Portfolio",SUMIFS('SP List (I-REAP)'!$AD:$AD,'SP List (I-REAP)'!$D:$D,AllPGundertake!$C9,'SP List (I-REAP)'!$I:$I,$N$6),IF($J$3="Approved Subprojects",SUMIFS('SP List (I-REAP)'!$AD:$AD,'SP List (I-REAP)'!$D:$D,AllPGundertake!$C9,'SP List (I-REAP)'!$P:$P,AllPGundertake!$J$3,'SP List (I-REAP)'!$I:$I,$N$6),IF($J$3="Pipelined Subprojects",SUMIFS('SP List (I-REAP)'!$AD:$AD,'SP List (I-REAP)'!$D:$D,AllPGundertake!$C9,'SP List (I-REAP)'!$P:$P,AllPGundertake!$J$3,'SP List (I-REAP)'!$I:$I,$N$6))))</f>
        <v>0</v>
      </c>
      <c r="R9" s="149" t="str">
        <f>IF($J$3="Entire Portfolio",COUNTIFS('SP List (I-REAP)'!$D:$D,AllPGundertake!$C9,'SP List (I-REAP)'!$I:$I,$R$6),IF($J$3="Approved Subprojects",COUNTIFS('SP List (I-REAP)'!$D:$D,AllPGundertake!$C9,'SP List (I-REAP)'!$P:$P,AllPGundertake!$J$3,'SP List (I-REAP)'!$I:$I,$R$6),IF($J$3="Pipelined Subprojects",COUNTIFS('SP List (I-REAP)'!$D:$D,AllPGundertake!$C9,'SP List (I-REAP)'!$P:$P,AllPGundertake!$J$3,'SP List (I-REAP)'!$I:$I,$R$6))))</f>
        <v>0</v>
      </c>
      <c r="S9" s="148" t="str">
        <f>IF($J$3="Entire Portfolio",SUMIFS('SP List (I-REAP)'!$O:$O,'SP List (I-REAP)'!$D:$D,AllPGundertake!$C9,'SP List (I-REAP)'!$I:$I,AllPGundertake!$R$6),IF($J$3="Approved Subprojects",SUMIFS('SP List (I-REAP)'!$O:$O,'SP List (I-REAP)'!$D:$D,AllPGundertake!$C9,'SP List (I-REAP)'!$P:$P,AllPGundertake!$J$3,'SP List (I-REAP)'!$I:$I,AllPGundertake!$R$6),IF($J$3="Pipelined Subprojects",SUMIFS('SP List (I-REAP)'!$O:$O,'SP List (I-REAP)'!$D:$D,AllPGundertake!$C9,'SP List (I-REAP)'!$P:$P,AllPGundertake!$J$3,'SP List (I-REAP)'!$I:$I,AllPGundertake!$R$6))))/1000000</f>
        <v>0</v>
      </c>
      <c r="T9" s="149" t="str">
        <f>IF($J$3="Entire Portfolio",SUMIFS('SP List (I-REAP)'!$AA:$AA,'SP List (I-REAP)'!$D:$D,AllPGundertake!$C9,'SP List (I-REAP)'!$I:$I,$R$6),IF($J$3="Approved Subprojects",SUMIFS('SP List (I-REAP)'!$AA:$AA,'SP List (I-REAP)'!$D:$D,AllPGundertake!$C9,'SP List (I-REAP)'!$P:$P,AllPGundertake!$J$3,'SP List (I-REAP)'!$I:$I,$R$6),IF($J$3="Pipelined Subprojects",SUMIFS('SP List (I-REAP)'!$AA:$AA,'SP List (I-REAP)'!$D:$D,AllPGundertake!$C9,'SP List (I-REAP)'!$P:$P,AllPGundertake!$J$3,'SP List (I-REAP)'!$I:$I,$R$6))))</f>
        <v>0</v>
      </c>
      <c r="U9" s="149" t="str">
        <f>IF($J$3="Entire Portfolio",SUMIFS('SP List (I-REAP)'!$AD:$AD,'SP List (I-REAP)'!$D:$D,AllPGundertake!$C9,'SP List (I-REAP)'!$I:$I,$R$6),IF($J$3="Approved Subprojects",SUMIFS('SP List (I-REAP)'!$AD:$AD,'SP List (I-REAP)'!$D:$D,AllPGundertake!$C9,'SP List (I-REAP)'!$P:$P,AllPGundertake!$J$3,'SP List (I-REAP)'!$I:$I,$R$6),IF($J$3="Pipelined Subprojects",SUMIFS('SP List (I-REAP)'!$AD:$AD,'SP List (I-REAP)'!$D:$D,AllPGundertake!$C9,'SP List (I-REAP)'!$P:$P,AllPGundertake!$J$3,'SP List (I-REAP)'!$I:$I,$R$6))))</f>
        <v>0</v>
      </c>
      <c r="V9" s="149" t="str">
        <f>IF($J$3="Entire Portfolio",COUNTIFS('SP List (I-REAP)'!$D:$D,AllPGundertake!$C9,'SP List (I-REAP)'!$I:$I,$V$6),IF($J$3="Approved Subprojects",COUNTIFS('SP List (I-REAP)'!$D:$D,AllPGundertake!$C9,'SP List (I-REAP)'!$P:$P,AllPGundertake!$J$3,'SP List (I-REAP)'!$I:$I,$V$6),IF($J$3="Pipelined Subprojects",COUNTIFS('SP List (I-REAP)'!$D:$D,AllPGundertake!$C9,'SP List (I-REAP)'!$P:$P,AllPGundertake!$J$3,'SP List (I-REAP)'!$I:$I,$V$6))))</f>
        <v>0</v>
      </c>
      <c r="W9" s="148" t="str">
        <f>IF($J$3="Entire Portfolio",SUMIFS('SP List (I-REAP)'!$O:$O,'SP List (I-REAP)'!$D:$D,AllPGundertake!$C9,'SP List (I-REAP)'!$I:$I,AllPGundertake!$V$6),IF($J$3="Approved Subprojects",SUMIFS('SP List (I-REAP)'!$O:$O,'SP List (I-REAP)'!$D:$D,AllPGundertake!$C9,'SP List (I-REAP)'!$P:$P,AllPGundertake!$J$3,'SP List (I-REAP)'!$I:$I,AllPGundertake!$V$6),IF($J$3="Pipelined Subprojects",SUMIFS('SP List (I-REAP)'!$O:$O,'SP List (I-REAP)'!$D:$D,AllPGundertake!$C9,'SP List (I-REAP)'!$P:$P,AllPGundertake!$J$3,'SP List (I-REAP)'!$I:$I,AllPGundertake!$V$6))))/1000000</f>
        <v>0</v>
      </c>
      <c r="X9" s="149" t="str">
        <f>IF($J$3="Entire Portfolio",SUMIFS('SP List (I-REAP)'!$AA:$AA,'SP List (I-REAP)'!$D:$D,AllPGundertake!$C9,'SP List (I-REAP)'!$I:$I,$V$6),IF($J$3="Approved Subprojects",SUMIFS('SP List (I-REAP)'!$AA:$AA,'SP List (I-REAP)'!$D:$D,AllPGundertake!$C9,'SP List (I-REAP)'!$P:$P,AllPGundertake!$J$3,'SP List (I-REAP)'!$I:$I,$V$6),IF($J$3="Pipelined Subprojects",SUMIFS('SP List (I-REAP)'!$AA:$AA,'SP List (I-REAP)'!$D:$D,AllPGundertake!$C9,'SP List (I-REAP)'!$P:$P,AllPGundertake!$J$3,'SP List (I-REAP)'!$I:$I,$V$6))))</f>
        <v>0</v>
      </c>
      <c r="Y9" s="149" t="str">
        <f>IF($J$3="Entire Portfolio",SUMIFS('SP List (I-REAP)'!$AD:$AD,'SP List (I-REAP)'!$D:$D,AllPGundertake!$C9,'SP List (I-REAP)'!$I:$I,$V$6),IF($J$3="Approved Subprojects",SUMIFS('SP List (I-REAP)'!$AD:$AD,'SP List (I-REAP)'!$D:$D,AllPGundertake!$C9,'SP List (I-REAP)'!$P:$P,AllPGundertake!$J$3,'SP List (I-REAP)'!$I:$I,$V$6),IF($J$3="Pipelined Subprojects",SUMIFS('SP List (I-REAP)'!$AD:$AD,'SP List (I-REAP)'!$D:$D,AllPGundertake!$C9,'SP List (I-REAP)'!$P:$P,AllPGundertake!$J$3,'SP List (I-REAP)'!$I:$I,$V$6))))</f>
        <v>0</v>
      </c>
    </row>
    <row r="10" spans="1:26">
      <c r="B10" s="196" t="s">
        <v>1</v>
      </c>
      <c r="C10" s="196" t="s">
        <v>23</v>
      </c>
      <c r="D10" s="149" t="str">
        <f>IF($J$3="Entire Portfolio",COUNTIF('SP List (I-REAP)'!$D:$D,AllPGundertake!$C10),IF($J$3="Approved Subprojects",COUNTIFS('SP List (I-REAP)'!$D:$D,AllPGundertake!$C10,'SP List (I-REAP)'!$P:$P,$J$3),IF($J$3="Pipelined Subprojects",COUNTIFS('SP List (I-REAP)'!$D:$D,AllPGundertake!$C10,'SP List (I-REAP)'!$P:$P,J$3))))</f>
        <v>0</v>
      </c>
      <c r="E10" s="148" t="str">
        <f>IF($J$3="Entire Portfolio",SUMIF('SP List (I-REAP)'!$D:$D,AllPGundertake!$C10,'SP List (I-REAP)'!$O:$O),IF($J$3="Approved Subprojects",SUMIFS('SP List (I-REAP)'!$O:$O,'SP List (I-REAP)'!$D:$D,AllPGundertake!$C10,'SP List (I-REAP)'!$P:$P,AllPGundertake!$J$3),IF($J$3="Pipelined Subprojects",SUMIFS('SP List (I-REAP)'!$O:$O,'SP List (I-REAP)'!$D:$D,AllPGundertake!$C10,'SP List (I-REAP)'!$P:$P,AllPGundertake!$J$3))))/1000000</f>
        <v>0</v>
      </c>
      <c r="F10" s="149" t="str">
        <f>IF($J$3="Entire Portfolio",SUMIF('SP List (I-REAP)'!$D:$D,AllPGundertake!$C10,'SP List (I-REAP)'!$AA:$AA),IF($J$3="Approved Subprojects",SUMIFS('SP List (I-REAP)'!$AA:$AA,'SP List (I-REAP)'!$D:$D,AllPGundertake!$C10,'SP List (I-REAP)'!$P:$P,AllPGundertake!$J$3),IF($J$3="Pipelined Subprojects",SUMIFS('SP List (I-REAP)'!$AA:$AA,'SP List (I-REAP)'!$D:$D,AllPGundertake!$C10,'SP List (I-REAP)'!$P:$P,AllPGundertake!$J$3))))</f>
        <v>0</v>
      </c>
      <c r="G10" s="149" t="str">
        <f>IF($J$3="Entire Portfolio",SUMIF('SP List (I-REAP)'!$D:$D,AllPGundertake!$C10,'SP List (I-REAP)'!$AD:$AD),IF($J$3="Approved Subprojects",SUMIFS('SP List (I-REAP)'!$AD:$AD,'SP List (I-REAP)'!$D:$D,AllPGundertake!$C10,'SP List (I-REAP)'!$P:$P,AllPGundertake!$J$3),IF($J$3="Pipelined Subprojects",SUMIFS('SP List (I-REAP)'!$AD:$AD,'SP List (I-REAP)'!$D:$D,AllPGundertake!$C10,'SP List (I-REAP)'!$P:$P,AllPGundertake!$J$3))))</f>
        <v>0</v>
      </c>
      <c r="H10" s="159" t="str">
        <f>IFERROR((+E10/F10)*1000," ")</f>
        <v>0</v>
      </c>
      <c r="I10" s="159" t="str">
        <f>IFERROR(E10*1000/G10," ")</f>
        <v>0</v>
      </c>
      <c r="J10" s="149" t="str">
        <f>IF($J$3="Entire Portfolio",COUNTIFS('SP List (I-REAP)'!$D:$D,AllPGundertake!$C10,'SP List (I-REAP)'!$I:$I,$J$6),IF($J$3="Approved Subprojects",COUNTIFS('SP List (I-REAP)'!$D:$D,AllPGundertake!$C10,'SP List (I-REAP)'!$P:$P,AllPGundertake!$J$3,'SP List (I-REAP)'!$I:$I,$J$6),IF($J$3="Pipelined Subprojects",COUNTIFS('SP List (I-REAP)'!$D:$D,AllPGundertake!$C10,'SP List (I-REAP)'!$P:$P,AllPGundertake!$J$3,'SP List (I-REAP)'!$I:$I,$J$6))))</f>
        <v>0</v>
      </c>
      <c r="K10" s="148" t="str">
        <f>IF($J$3="Entire Portfolio",SUMIFS('SP List (I-REAP)'!$O:$O,'SP List (I-REAP)'!$D:$D,AllPGundertake!$C10,'SP List (I-REAP)'!$I:$I,AllPGundertake!$J$6),IF($J$3="Approved Subprojects",SUMIFS('SP List (I-REAP)'!$O:$O,'SP List (I-REAP)'!$D:$D,AllPGundertake!$C10,'SP List (I-REAP)'!$P:$P,AllPGundertake!$J$3,'SP List (I-REAP)'!$I:$I,AllPGundertake!$J$6),IF($J$3="Pipelined Subprojects",SUMIFS('SP List (I-REAP)'!$O:$O,'SP List (I-REAP)'!$D:$D,AllPGundertake!$C10,'SP List (I-REAP)'!$P:$P,AllPGundertake!$J$3,'SP List (I-REAP)'!$I:$I,AllPGundertake!$J$6))))/1000000</f>
        <v>0</v>
      </c>
      <c r="L10" s="149" t="str">
        <f>IF($J$3="Entire Portfolio",SUMIFS('SP List (I-REAP)'!$AA:$AA,'SP List (I-REAP)'!$D:$D,AllPGundertake!$C10,'SP List (I-REAP)'!$I:$I,$J$6),IF($J$3="Approved Subprojects",SUMIFS('SP List (I-REAP)'!$AA:$AA,'SP List (I-REAP)'!$D:$D,AllPGundertake!$C10,'SP List (I-REAP)'!$P:$P,AllPGundertake!$J$3,'SP List (I-REAP)'!$I:$I,$J$6),IF($J$3="Pipelined Subprojects",SUMIFS('SP List (I-REAP)'!$AA:$AA,'SP List (I-REAP)'!$D:$D,AllPGundertake!$C10,'SP List (I-REAP)'!$P:$P,AllPGundertake!$J$3,'SP List (I-REAP)'!$I:$I,$J$6))))</f>
        <v>0</v>
      </c>
      <c r="M10" s="149" t="str">
        <f>IF($J$3="Entire Portfolio",SUMIFS('SP List (I-REAP)'!$AD:$AD,'SP List (I-REAP)'!$D:$D,AllPGundertake!$C10,'SP List (I-REAP)'!$I:$I,$J$6),IF($J$3="Approved Subprojects",SUMIFS('SP List (I-REAP)'!$AD:$AD,'SP List (I-REAP)'!$D:$D,AllPGundertake!$C10,'SP List (I-REAP)'!$P:$P,AllPGundertake!$J$3,'SP List (I-REAP)'!$I:$I,$J$6),IF($J$3="Pipelined Subprojects",SUMIFS('SP List (I-REAP)'!$AD:$AD,'SP List (I-REAP)'!$D:$D,AllPGundertake!$C10,'SP List (I-REAP)'!$P:$P,AllPGundertake!$J$3,'SP List (I-REAP)'!$I:$I,$J$6))))</f>
        <v>0</v>
      </c>
      <c r="N10" s="149" t="str">
        <f>IF($J$3="Entire Portfolio",COUNTIFS('SP List (I-REAP)'!$D:$D,AllPGundertake!$C10,'SP List (I-REAP)'!$I:$I,$N$6),IF($J$3="Approved Subprojects",COUNTIFS('SP List (I-REAP)'!$D:$D,AllPGundertake!$C10,'SP List (I-REAP)'!$P:$P,AllPGundertake!$J$3,'SP List (I-REAP)'!$I:$I,$N$6),IF($J$3="Pipelined Subprojects",COUNTIFS('SP List (I-REAP)'!$D:$D,AllPGundertake!$C10,'SP List (I-REAP)'!$P:$P,AllPGundertake!$J$3,'SP List (I-REAP)'!$I:$I,$N$6))))</f>
        <v>0</v>
      </c>
      <c r="O10" s="148" t="str">
        <f>IF($J$3="Entire Portfolio",SUMIFS('SP List (I-REAP)'!$O:$O,'SP List (I-REAP)'!$D:$D,AllPGundertake!$C10,'SP List (I-REAP)'!$I:$I,AllPGundertake!$N$6),IF($J$3="Approved Subprojects",SUMIFS('SP List (I-REAP)'!$O:$O,'SP List (I-REAP)'!$D:$D,AllPGundertake!$C10,'SP List (I-REAP)'!$P:$P,AllPGundertake!$J$3,'SP List (I-REAP)'!$I:$I,AllPGundertake!$N$6),IF($J$3="Pipelined Subprojects",SUMIFS('SP List (I-REAP)'!$O:$O,'SP List (I-REAP)'!$D:$D,AllPGundertake!$C10,'SP List (I-REAP)'!$P:$P,AllPGundertake!$J$3,'SP List (I-REAP)'!$I:$I,AllPGundertake!$N$6))))/1000000</f>
        <v>0</v>
      </c>
      <c r="P10" s="149" t="str">
        <f>IF($J$3="Entire Portfolio",SUMIFS('SP List (I-REAP)'!$AA:$AA,'SP List (I-REAP)'!$D:$D,AllPGundertake!$C10,'SP List (I-REAP)'!$I:$I,$N$6),IF($J$3="Approved Subprojects",SUMIFS('SP List (I-REAP)'!$AA:$AA,'SP List (I-REAP)'!$D:$D,AllPGundertake!$C10,'SP List (I-REAP)'!$P:$P,AllPGundertake!$J$3,'SP List (I-REAP)'!$I:$I,$N$6),IF($J$3="Pipelined Subprojects",SUMIFS('SP List (I-REAP)'!$AA:$AA,'SP List (I-REAP)'!$D:$D,AllPGundertake!$C10,'SP List (I-REAP)'!$P:$P,AllPGundertake!$J$3,'SP List (I-REAP)'!$I:$I,$N$6))))</f>
        <v>0</v>
      </c>
      <c r="Q10" s="149" t="str">
        <f>IF($J$3="Entire Portfolio",SUMIFS('SP List (I-REAP)'!$AD:$AD,'SP List (I-REAP)'!$D:$D,AllPGundertake!$C10,'SP List (I-REAP)'!$I:$I,$N$6),IF($J$3="Approved Subprojects",SUMIFS('SP List (I-REAP)'!$AD:$AD,'SP List (I-REAP)'!$D:$D,AllPGundertake!$C10,'SP List (I-REAP)'!$P:$P,AllPGundertake!$J$3,'SP List (I-REAP)'!$I:$I,$N$6),IF($J$3="Pipelined Subprojects",SUMIFS('SP List (I-REAP)'!$AD:$AD,'SP List (I-REAP)'!$D:$D,AllPGundertake!$C10,'SP List (I-REAP)'!$P:$P,AllPGundertake!$J$3,'SP List (I-REAP)'!$I:$I,$N$6))))</f>
        <v>0</v>
      </c>
      <c r="R10" s="149" t="str">
        <f>IF($J$3="Entire Portfolio",COUNTIFS('SP List (I-REAP)'!$D:$D,AllPGundertake!$C10,'SP List (I-REAP)'!$I:$I,$R$6),IF($J$3="Approved Subprojects",COUNTIFS('SP List (I-REAP)'!$D:$D,AllPGundertake!$C10,'SP List (I-REAP)'!$P:$P,AllPGundertake!$J$3,'SP List (I-REAP)'!$I:$I,$R$6),IF($J$3="Pipelined Subprojects",COUNTIFS('SP List (I-REAP)'!$D:$D,AllPGundertake!$C10,'SP List (I-REAP)'!$P:$P,AllPGundertake!$J$3,'SP List (I-REAP)'!$I:$I,$R$6))))</f>
        <v>0</v>
      </c>
      <c r="S10" s="148" t="str">
        <f>IF($J$3="Entire Portfolio",SUMIFS('SP List (I-REAP)'!$O:$O,'SP List (I-REAP)'!$D:$D,AllPGundertake!$C10,'SP List (I-REAP)'!$I:$I,AllPGundertake!$R$6),IF($J$3="Approved Subprojects",SUMIFS('SP List (I-REAP)'!$O:$O,'SP List (I-REAP)'!$D:$D,AllPGundertake!$C10,'SP List (I-REAP)'!$P:$P,AllPGundertake!$J$3,'SP List (I-REAP)'!$I:$I,AllPGundertake!$R$6),IF($J$3="Pipelined Subprojects",SUMIFS('SP List (I-REAP)'!$O:$O,'SP List (I-REAP)'!$D:$D,AllPGundertake!$C10,'SP List (I-REAP)'!$P:$P,AllPGundertake!$J$3,'SP List (I-REAP)'!$I:$I,AllPGundertake!$R$6))))/1000000</f>
        <v>0</v>
      </c>
      <c r="T10" s="149" t="str">
        <f>IF($J$3="Entire Portfolio",SUMIFS('SP List (I-REAP)'!$AA:$AA,'SP List (I-REAP)'!$D:$D,AllPGundertake!$C10,'SP List (I-REAP)'!$I:$I,$R$6),IF($J$3="Approved Subprojects",SUMIFS('SP List (I-REAP)'!$AA:$AA,'SP List (I-REAP)'!$D:$D,AllPGundertake!$C10,'SP List (I-REAP)'!$P:$P,AllPGundertake!$J$3,'SP List (I-REAP)'!$I:$I,$R$6),IF($J$3="Pipelined Subprojects",SUMIFS('SP List (I-REAP)'!$AA:$AA,'SP List (I-REAP)'!$D:$D,AllPGundertake!$C10,'SP List (I-REAP)'!$P:$P,AllPGundertake!$J$3,'SP List (I-REAP)'!$I:$I,$R$6))))</f>
        <v>0</v>
      </c>
      <c r="U10" s="149" t="str">
        <f>IF($J$3="Entire Portfolio",SUMIFS('SP List (I-REAP)'!$AD:$AD,'SP List (I-REAP)'!$D:$D,AllPGundertake!$C10,'SP List (I-REAP)'!$I:$I,$R$6),IF($J$3="Approved Subprojects",SUMIFS('SP List (I-REAP)'!$AD:$AD,'SP List (I-REAP)'!$D:$D,AllPGundertake!$C10,'SP List (I-REAP)'!$P:$P,AllPGundertake!$J$3,'SP List (I-REAP)'!$I:$I,$R$6),IF($J$3="Pipelined Subprojects",SUMIFS('SP List (I-REAP)'!$AD:$AD,'SP List (I-REAP)'!$D:$D,AllPGundertake!$C10,'SP List (I-REAP)'!$P:$P,AllPGundertake!$J$3,'SP List (I-REAP)'!$I:$I,$R$6))))</f>
        <v>0</v>
      </c>
      <c r="V10" s="149" t="str">
        <f>IF($J$3="Entire Portfolio",COUNTIFS('SP List (I-REAP)'!$D:$D,AllPGundertake!$C10,'SP List (I-REAP)'!$I:$I,$V$6),IF($J$3="Approved Subprojects",COUNTIFS('SP List (I-REAP)'!$D:$D,AllPGundertake!$C10,'SP List (I-REAP)'!$P:$P,AllPGundertake!$J$3,'SP List (I-REAP)'!$I:$I,$V$6),IF($J$3="Pipelined Subprojects",COUNTIFS('SP List (I-REAP)'!$D:$D,AllPGundertake!$C10,'SP List (I-REAP)'!$P:$P,AllPGundertake!$J$3,'SP List (I-REAP)'!$I:$I,$V$6))))</f>
        <v>0</v>
      </c>
      <c r="W10" s="148" t="str">
        <f>IF($J$3="Entire Portfolio",SUMIFS('SP List (I-REAP)'!$O:$O,'SP List (I-REAP)'!$D:$D,AllPGundertake!$C10,'SP List (I-REAP)'!$I:$I,AllPGundertake!$V$6),IF($J$3="Approved Subprojects",SUMIFS('SP List (I-REAP)'!$O:$O,'SP List (I-REAP)'!$D:$D,AllPGundertake!$C10,'SP List (I-REAP)'!$P:$P,AllPGundertake!$J$3,'SP List (I-REAP)'!$I:$I,AllPGundertake!$V$6),IF($J$3="Pipelined Subprojects",SUMIFS('SP List (I-REAP)'!$O:$O,'SP List (I-REAP)'!$D:$D,AllPGundertake!$C10,'SP List (I-REAP)'!$P:$P,AllPGundertake!$J$3,'SP List (I-REAP)'!$I:$I,AllPGundertake!$V$6))))/1000000</f>
        <v>0</v>
      </c>
      <c r="X10" s="149" t="str">
        <f>IF($J$3="Entire Portfolio",SUMIFS('SP List (I-REAP)'!$AA:$AA,'SP List (I-REAP)'!$D:$D,AllPGundertake!$C10,'SP List (I-REAP)'!$I:$I,$V$6),IF($J$3="Approved Subprojects",SUMIFS('SP List (I-REAP)'!$AA:$AA,'SP List (I-REAP)'!$D:$D,AllPGundertake!$C10,'SP List (I-REAP)'!$P:$P,AllPGundertake!$J$3,'SP List (I-REAP)'!$I:$I,$V$6),IF($J$3="Pipelined Subprojects",SUMIFS('SP List (I-REAP)'!$AA:$AA,'SP List (I-REAP)'!$D:$D,AllPGundertake!$C10,'SP List (I-REAP)'!$P:$P,AllPGundertake!$J$3,'SP List (I-REAP)'!$I:$I,$V$6))))</f>
        <v>0</v>
      </c>
      <c r="Y10" s="149" t="str">
        <f>IF($J$3="Entire Portfolio",SUMIFS('SP List (I-REAP)'!$AD:$AD,'SP List (I-REAP)'!$D:$D,AllPGundertake!$C10,'SP List (I-REAP)'!$I:$I,$V$6),IF($J$3="Approved Subprojects",SUMIFS('SP List (I-REAP)'!$AD:$AD,'SP List (I-REAP)'!$D:$D,AllPGundertake!$C10,'SP List (I-REAP)'!$P:$P,AllPGundertake!$J$3,'SP List (I-REAP)'!$I:$I,$V$6),IF($J$3="Pipelined Subprojects",SUMIFS('SP List (I-REAP)'!$AD:$AD,'SP List (I-REAP)'!$D:$D,AllPGundertake!$C10,'SP List (I-REAP)'!$P:$P,AllPGundertake!$J$3,'SP List (I-REAP)'!$I:$I,$V$6))))</f>
        <v>0</v>
      </c>
    </row>
    <row r="11" spans="1:26">
      <c r="B11" s="196" t="s">
        <v>1</v>
      </c>
      <c r="C11" s="196" t="s">
        <v>31</v>
      </c>
      <c r="D11" s="149" t="str">
        <f>IF($J$3="Entire Portfolio",COUNTIF('SP List (I-REAP)'!$D:$D,AllPGundertake!$C11),IF($J$3="Approved Subprojects",COUNTIFS('SP List (I-REAP)'!$D:$D,AllPGundertake!$C11,'SP List (I-REAP)'!$P:$P,AllPGundertake!$J$3),IF($J$3="Pipelined Subprojects",COUNTIFS('SP List (I-REAP)'!$D:$D,AllPGundertake!$C11,'SP List (I-REAP)'!$P:$P,AllPGundertake!$J$3))))</f>
        <v>0</v>
      </c>
      <c r="E11" s="148" t="str">
        <f>IF($J$3="Entire Portfolio",SUMIF('SP List (I-REAP)'!$D:$D,AllPGundertake!$C11,'SP List (I-REAP)'!$O:$O),IF($J$3="Approved Subprojects",SUMIFS('SP List (I-REAP)'!$O:$O,'SP List (I-REAP)'!$D:$D,AllPGundertake!$C11,'SP List (I-REAP)'!$P:$P,AllPGundertake!$J$3),IF($J$3="Pipelined Subprojects",SUMIFS('SP List (I-REAP)'!$O:$O,'SP List (I-REAP)'!$D:$D,AllPGundertake!$C11,'SP List (I-REAP)'!$P:$P,AllPGundertake!$J$3))))/1000000</f>
        <v>0</v>
      </c>
      <c r="F11" s="149" t="str">
        <f>IF($J$3="Entire Portfolio",SUMIF('SP List (I-REAP)'!$D:$D,AllPGundertake!$C11,'SP List (I-REAP)'!$AA:$AA),IF($J$3="Approved Subprojects",SUMIFS('SP List (I-REAP)'!$AA:$AA,'SP List (I-REAP)'!$D:$D,AllPGundertake!$C11,'SP List (I-REAP)'!$P:$P,AllPGundertake!$J$3),IF($J$3="Pipelined Subprojects",SUMIFS('SP List (I-REAP)'!$AA:$AA,'SP List (I-REAP)'!$D:$D,AllPGundertake!$C11,'SP List (I-REAP)'!$P:$P,AllPGundertake!$J$3))))</f>
        <v>0</v>
      </c>
      <c r="G11" s="149" t="str">
        <f>IF($J$3="Entire Portfolio",SUMIF('SP List (I-REAP)'!$D:$D,AllPGundertake!$C11,'SP List (I-REAP)'!$AD:$AD),IF($J$3="Approved Subprojects",SUMIFS('SP List (I-REAP)'!$AD:$AD,'SP List (I-REAP)'!$D:$D,AllPGundertake!$C11,'SP List (I-REAP)'!$P:$P,AllPGundertake!$J$3),IF($J$3="Pipelined Subprojects",SUMIFS('SP List (I-REAP)'!$AD:$AD,'SP List (I-REAP)'!$D:$D,AllPGundertake!$C11,'SP List (I-REAP)'!$P:$P,AllPGundertake!$J$3))))</f>
        <v>0</v>
      </c>
      <c r="H11" s="159" t="str">
        <f>IFERROR((+E11/F11)*1000," ")</f>
        <v>0</v>
      </c>
      <c r="I11" s="159" t="str">
        <f>IFERROR(E11*1000/G11," ")</f>
        <v>0</v>
      </c>
      <c r="J11" s="149" t="str">
        <f>IF($J$3="Entire Portfolio",COUNTIFS('SP List (I-REAP)'!$D:$D,AllPGundertake!$C11,'SP List (I-REAP)'!$I:$I,$J$6),IF($J$3="Approved Subprojects",COUNTIFS('SP List (I-REAP)'!$D:$D,AllPGundertake!$C11,'SP List (I-REAP)'!$P:$P,AllPGundertake!$J$3,'SP List (I-REAP)'!$I:$I,$J$6),IF($J$3="Pipelined Subprojects",COUNTIFS('SP List (I-REAP)'!$D:$D,AllPGundertake!$C11,'SP List (I-REAP)'!$P:$P,AllPGundertake!$J$3,'SP List (I-REAP)'!$I:$I,$J$6))))</f>
        <v>0</v>
      </c>
      <c r="K11" s="148" t="str">
        <f>IF($J$3="Entire Portfolio",SUMIFS('SP List (I-REAP)'!$O:$O,'SP List (I-REAP)'!$D:$D,AllPGundertake!$C11,'SP List (I-REAP)'!$I:$I,AllPGundertake!$J$6),IF($J$3="Approved Subprojects",SUMIFS('SP List (I-REAP)'!$O:$O,'SP List (I-REAP)'!$D:$D,AllPGundertake!$C11,'SP List (I-REAP)'!$P:$P,AllPGundertake!$J$3,'SP List (I-REAP)'!$I:$I,AllPGundertake!$J$6),IF($J$3="Pipelined Subprojects",SUMIFS('SP List (I-REAP)'!$O:$O,'SP List (I-REAP)'!$D:$D,AllPGundertake!$C11,'SP List (I-REAP)'!$P:$P,AllPGundertake!$J$3,'SP List (I-REAP)'!$I:$I,AllPGundertake!$J$6))))/1000000</f>
        <v>0</v>
      </c>
      <c r="L11" s="149" t="str">
        <f>IF($J$3="Entire Portfolio",SUMIFS('SP List (I-REAP)'!$AA:$AA,'SP List (I-REAP)'!$D:$D,AllPGundertake!$C11,'SP List (I-REAP)'!$I:$I,$J$6),IF($J$3="Approved Subprojects",SUMIFS('SP List (I-REAP)'!$AA:$AA,'SP List (I-REAP)'!$D:$D,AllPGundertake!$C11,'SP List (I-REAP)'!$P:$P,AllPGundertake!$J$3,'SP List (I-REAP)'!$I:$I,$J$6),IF($J$3="Pipelined Subprojects",SUMIFS('SP List (I-REAP)'!$AA:$AA,'SP List (I-REAP)'!$D:$D,AllPGundertake!$C11,'SP List (I-REAP)'!$P:$P,AllPGundertake!$J$3,'SP List (I-REAP)'!$I:$I,$J$6))))</f>
        <v>0</v>
      </c>
      <c r="M11" s="149" t="str">
        <f>IF($J$3="Entire Portfolio",SUMIFS('SP List (I-REAP)'!$AD:$AD,'SP List (I-REAP)'!$D:$D,AllPGundertake!$C11,'SP List (I-REAP)'!$I:$I,$J$6),IF($J$3="Approved Subprojects",SUMIFS('SP List (I-REAP)'!$AD:$AD,'SP List (I-REAP)'!$D:$D,AllPGundertake!$C11,'SP List (I-REAP)'!$P:$P,AllPGundertake!$J$3,'SP List (I-REAP)'!$I:$I,$J$6),IF($J$3="Pipelined Subprojects",SUMIFS('SP List (I-REAP)'!$AD:$AD,'SP List (I-REAP)'!$D:$D,AllPGundertake!$C11,'SP List (I-REAP)'!$P:$P,AllPGundertake!$J$3,'SP List (I-REAP)'!$I:$I,$J$6))))</f>
        <v>0</v>
      </c>
      <c r="N11" s="149" t="str">
        <f>IF($J$3="Entire Portfolio",COUNTIFS('SP List (I-REAP)'!$D:$D,AllPGundertake!$C11,'SP List (I-REAP)'!$I:$I,$N$6),IF($J$3="Approved Subprojects",COUNTIFS('SP List (I-REAP)'!$D:$D,AllPGundertake!$C11,'SP List (I-REAP)'!$P:$P,AllPGundertake!$J$3,'SP List (I-REAP)'!$I:$I,$N$6),IF($J$3="Pipelined Subprojects",COUNTIFS('SP List (I-REAP)'!$D:$D,AllPGundertake!$C11,'SP List (I-REAP)'!$P:$P,AllPGundertake!$J$3,'SP List (I-REAP)'!$I:$I,$N$6))))</f>
        <v>0</v>
      </c>
      <c r="O11" s="148" t="str">
        <f>IF($J$3="Entire Portfolio",SUMIFS('SP List (I-REAP)'!$O:$O,'SP List (I-REAP)'!$D:$D,AllPGundertake!$C11,'SP List (I-REAP)'!$I:$I,AllPGundertake!$N$6),IF($J$3="Approved Subprojects",SUMIFS('SP List (I-REAP)'!$O:$O,'SP List (I-REAP)'!$D:$D,AllPGundertake!$C11,'SP List (I-REAP)'!$P:$P,AllPGundertake!$J$3,'SP List (I-REAP)'!$I:$I,AllPGundertake!$N$6),IF($J$3="Pipelined Subprojects",SUMIFS('SP List (I-REAP)'!$O:$O,'SP List (I-REAP)'!$D:$D,AllPGundertake!$C11,'SP List (I-REAP)'!$P:$P,AllPGundertake!$J$3,'SP List (I-REAP)'!$I:$I,AllPGundertake!$N$6))))/1000000</f>
        <v>0</v>
      </c>
      <c r="P11" s="149" t="str">
        <f>IF($J$3="Entire Portfolio",SUMIFS('SP List (I-REAP)'!$AA:$AA,'SP List (I-REAP)'!$D:$D,AllPGundertake!$C11,'SP List (I-REAP)'!$I:$I,$N$6),IF($J$3="Approved Subprojects",SUMIFS('SP List (I-REAP)'!$AA:$AA,'SP List (I-REAP)'!$D:$D,AllPGundertake!$C11,'SP List (I-REAP)'!$P:$P,AllPGundertake!$J$3,'SP List (I-REAP)'!$I:$I,$N$6),IF($J$3="Pipelined Subprojects",SUMIFS('SP List (I-REAP)'!$AA:$AA,'SP List (I-REAP)'!$D:$D,AllPGundertake!$C11,'SP List (I-REAP)'!$P:$P,AllPGundertake!$J$3,'SP List (I-REAP)'!$I:$I,$N$6))))</f>
        <v>0</v>
      </c>
      <c r="Q11" s="149" t="str">
        <f>IF($J$3="Entire Portfolio",SUMIFS('SP List (I-REAP)'!$AD:$AD,'SP List (I-REAP)'!$D:$D,AllPGundertake!$C11,'SP List (I-REAP)'!$I:$I,$N$6),IF($J$3="Approved Subprojects",SUMIFS('SP List (I-REAP)'!$AD:$AD,'SP List (I-REAP)'!$D:$D,AllPGundertake!$C11,'SP List (I-REAP)'!$P:$P,AllPGundertake!$J$3,'SP List (I-REAP)'!$I:$I,$N$6),IF($J$3="Pipelined Subprojects",SUMIFS('SP List (I-REAP)'!$AD:$AD,'SP List (I-REAP)'!$D:$D,AllPGundertake!$C11,'SP List (I-REAP)'!$P:$P,AllPGundertake!$J$3,'SP List (I-REAP)'!$I:$I,$N$6))))</f>
        <v>0</v>
      </c>
      <c r="R11" s="149" t="str">
        <f>IF($J$3="Entire Portfolio",COUNTIFS('SP List (I-REAP)'!$D:$D,AllPGundertake!$C11,'SP List (I-REAP)'!$I:$I,$R$6),IF($J$3="Approved Subprojects",COUNTIFS('SP List (I-REAP)'!$D:$D,AllPGundertake!$C11,'SP List (I-REAP)'!$P:$P,AllPGundertake!$J$3,'SP List (I-REAP)'!$I:$I,$R$6),IF($J$3="Pipelined Subprojects",COUNTIFS('SP List (I-REAP)'!$D:$D,AllPGundertake!$C11,'SP List (I-REAP)'!$P:$P,AllPGundertake!$J$3,'SP List (I-REAP)'!$I:$I,$R$6))))</f>
        <v>0</v>
      </c>
      <c r="S11" s="148" t="str">
        <f>IF($J$3="Entire Portfolio",SUMIFS('SP List (I-REAP)'!$O:$O,'SP List (I-REAP)'!$D:$D,AllPGundertake!$C11,'SP List (I-REAP)'!$I:$I,AllPGundertake!$R$6),IF($J$3="Approved Subprojects",SUMIFS('SP List (I-REAP)'!$O:$O,'SP List (I-REAP)'!$D:$D,AllPGundertake!$C11,'SP List (I-REAP)'!$P:$P,AllPGundertake!$J$3,'SP List (I-REAP)'!$I:$I,AllPGundertake!$R$6),IF($J$3="Pipelined Subprojects",SUMIFS('SP List (I-REAP)'!$O:$O,'SP List (I-REAP)'!$D:$D,AllPGundertake!$C11,'SP List (I-REAP)'!$P:$P,AllPGundertake!$J$3,'SP List (I-REAP)'!$I:$I,AllPGundertake!$R$6))))/1000000</f>
        <v>0</v>
      </c>
      <c r="T11" s="149" t="str">
        <f>IF($J$3="Entire Portfolio",SUMIFS('SP List (I-REAP)'!$AA:$AA,'SP List (I-REAP)'!$D:$D,AllPGundertake!$C11,'SP List (I-REAP)'!$I:$I,$R$6),IF($J$3="Approved Subprojects",SUMIFS('SP List (I-REAP)'!$AA:$AA,'SP List (I-REAP)'!$D:$D,AllPGundertake!$C11,'SP List (I-REAP)'!$P:$P,AllPGundertake!$J$3,'SP List (I-REAP)'!$I:$I,$R$6),IF($J$3="Pipelined Subprojects",SUMIFS('SP List (I-REAP)'!$AA:$AA,'SP List (I-REAP)'!$D:$D,AllPGundertake!$C11,'SP List (I-REAP)'!$P:$P,AllPGundertake!$J$3,'SP List (I-REAP)'!$I:$I,$R$6))))</f>
        <v>0</v>
      </c>
      <c r="U11" s="149" t="str">
        <f>IF($J$3="Entire Portfolio",SUMIFS('SP List (I-REAP)'!$AD:$AD,'SP List (I-REAP)'!$D:$D,AllPGundertake!$C11,'SP List (I-REAP)'!$I:$I,$R$6),IF($J$3="Approved Subprojects",SUMIFS('SP List (I-REAP)'!$AD:$AD,'SP List (I-REAP)'!$D:$D,AllPGundertake!$C11,'SP List (I-REAP)'!$P:$P,AllPGundertake!$J$3,'SP List (I-REAP)'!$I:$I,$R$6),IF($J$3="Pipelined Subprojects",SUMIFS('SP List (I-REAP)'!$AD:$AD,'SP List (I-REAP)'!$D:$D,AllPGundertake!$C11,'SP List (I-REAP)'!$P:$P,AllPGundertake!$J$3,'SP List (I-REAP)'!$I:$I,$R$6))))</f>
        <v>0</v>
      </c>
      <c r="V11" s="149" t="str">
        <f>IF($J$3="Entire Portfolio",COUNTIFS('SP List (I-REAP)'!$D:$D,AllPGundertake!$C11,'SP List (I-REAP)'!$I:$I,$V$6),IF($J$3="Approved Subprojects",COUNTIFS('SP List (I-REAP)'!$D:$D,AllPGundertake!$C11,'SP List (I-REAP)'!$P:$P,AllPGundertake!$J$3,'SP List (I-REAP)'!$I:$I,$V$6),IF($J$3="Pipelined Subprojects",COUNTIFS('SP List (I-REAP)'!$D:$D,AllPGundertake!$C11,'SP List (I-REAP)'!$P:$P,AllPGundertake!$J$3,'SP List (I-REAP)'!$I:$I,$V$6))))</f>
        <v>0</v>
      </c>
      <c r="W11" s="148" t="str">
        <f>IF($J$3="Entire Portfolio",SUMIFS('SP List (I-REAP)'!$O:$O,'SP List (I-REAP)'!$D:$D,AllPGundertake!$C11,'SP List (I-REAP)'!$I:$I,AllPGundertake!$V$6),IF($J$3="Approved Subprojects",SUMIFS('SP List (I-REAP)'!$O:$O,'SP List (I-REAP)'!$D:$D,AllPGundertake!$C11,'SP List (I-REAP)'!$P:$P,AllPGundertake!$J$3,'SP List (I-REAP)'!$I:$I,AllPGundertake!$V$6),IF($J$3="Pipelined Subprojects",SUMIFS('SP List (I-REAP)'!$O:$O,'SP List (I-REAP)'!$D:$D,AllPGundertake!$C11,'SP List (I-REAP)'!$P:$P,AllPGundertake!$J$3,'SP List (I-REAP)'!$I:$I,AllPGundertake!$V$6))))/1000000</f>
        <v>0</v>
      </c>
      <c r="X11" s="149" t="str">
        <f>IF($J$3="Entire Portfolio",SUMIFS('SP List (I-REAP)'!$AA:$AA,'SP List (I-REAP)'!$D:$D,AllPGundertake!$C11,'SP List (I-REAP)'!$I:$I,$V$6),IF($J$3="Approved Subprojects",SUMIFS('SP List (I-REAP)'!$AA:$AA,'SP List (I-REAP)'!$D:$D,AllPGundertake!$C11,'SP List (I-REAP)'!$P:$P,AllPGundertake!$J$3,'SP List (I-REAP)'!$I:$I,$V$6),IF($J$3="Pipelined Subprojects",SUMIFS('SP List (I-REAP)'!$AA:$AA,'SP List (I-REAP)'!$D:$D,AllPGundertake!$C11,'SP List (I-REAP)'!$P:$P,AllPGundertake!$J$3,'SP List (I-REAP)'!$I:$I,$V$6))))</f>
        <v>0</v>
      </c>
      <c r="Y11" s="149" t="str">
        <f>IF($J$3="Entire Portfolio",SUMIFS('SP List (I-REAP)'!$AD:$AD,'SP List (I-REAP)'!$D:$D,AllPGundertake!$C11,'SP List (I-REAP)'!$I:$I,$V$6),IF($J$3="Approved Subprojects",SUMIFS('SP List (I-REAP)'!$AD:$AD,'SP List (I-REAP)'!$D:$D,AllPGundertake!$C11,'SP List (I-REAP)'!$P:$P,AllPGundertake!$J$3,'SP List (I-REAP)'!$I:$I,$V$6),IF($J$3="Pipelined Subprojects",SUMIFS('SP List (I-REAP)'!$AD:$AD,'SP List (I-REAP)'!$D:$D,AllPGundertake!$C11,'SP List (I-REAP)'!$P:$P,AllPGundertake!$J$3,'SP List (I-REAP)'!$I:$I,$V$6))))</f>
        <v>0</v>
      </c>
    </row>
    <row r="12" spans="1:26">
      <c r="B12" s="196" t="s">
        <v>1</v>
      </c>
      <c r="C12" s="196" t="s">
        <v>56</v>
      </c>
      <c r="D12" s="149" t="str">
        <f>IF($J$3="Entire Portfolio",COUNTIF('SP List (I-REAP)'!$D:$D,AllPGundertake!$C12),IF($J$3="Approved Subprojects",COUNTIFS('SP List (I-REAP)'!$D:$D,AllPGundertake!$C12,'SP List (I-REAP)'!$P:$P,AllPGundertake!$J$3),IF($J$3="Pipelined Subprojects",COUNTIFS('SP List (I-REAP)'!$D:$D,AllPGundertake!$C12,'SP List (I-REAP)'!$P:$P,AllPGundertake!$J$3))))</f>
        <v>0</v>
      </c>
      <c r="E12" s="148" t="str">
        <f>IF($J$3="Entire Portfolio",SUMIF('SP List (I-REAP)'!$D:$D,AllPGundertake!$C12,'SP List (I-REAP)'!$O:$O),IF($J$3="Approved Subprojects",SUMIFS('SP List (I-REAP)'!$O:$O,'SP List (I-REAP)'!$D:$D,AllPGundertake!$C12,'SP List (I-REAP)'!$P:$P,AllPGundertake!$J$3),IF($J$3="Pipelined Subprojects",SUMIFS('SP List (I-REAP)'!$O:$O,'SP List (I-REAP)'!$D:$D,AllPGundertake!$C12,'SP List (I-REAP)'!$P:$P,AllPGundertake!$J$3))))/1000000</f>
        <v>0</v>
      </c>
      <c r="F12" s="149" t="str">
        <f>IF($J$3="Entire Portfolio",SUMIF('SP List (I-REAP)'!$D:$D,AllPGundertake!$C12,'SP List (I-REAP)'!$AA:$AA),IF($J$3="Approved Subprojects",SUMIFS('SP List (I-REAP)'!$AA:$AA,'SP List (I-REAP)'!$D:$D,AllPGundertake!$C12,'SP List (I-REAP)'!$P:$P,AllPGundertake!$J$3),IF($J$3="Pipelined Subprojects",SUMIFS('SP List (I-REAP)'!$AA:$AA,'SP List (I-REAP)'!$D:$D,AllPGundertake!$C12,'SP List (I-REAP)'!$P:$P,AllPGundertake!$J$3))))</f>
        <v>0</v>
      </c>
      <c r="G12" s="149" t="str">
        <f>IF($J$3="Entire Portfolio",SUMIF('SP List (I-REAP)'!$D:$D,AllPGundertake!$C12,'SP List (I-REAP)'!$AD:$AD),IF($J$3="Approved Subprojects",SUMIFS('SP List (I-REAP)'!$AD:$AD,'SP List (I-REAP)'!$D:$D,AllPGundertake!$C12,'SP List (I-REAP)'!$P:$P,AllPGundertake!$J$3),IF($J$3="Pipelined Subprojects",SUMIFS('SP List (I-REAP)'!$AD:$AD,'SP List (I-REAP)'!$D:$D,AllPGundertake!$C12,'SP List (I-REAP)'!$P:$P,AllPGundertake!$J$3))))</f>
        <v>0</v>
      </c>
      <c r="H12" s="159" t="str">
        <f>IFERROR((+E12/F12)*1000," ")</f>
        <v>0</v>
      </c>
      <c r="I12" s="159" t="str">
        <f>IFERROR(E12*1000/G12," ")</f>
        <v>0</v>
      </c>
      <c r="J12" s="149" t="str">
        <f>IF($J$3="Entire Portfolio",COUNTIFS('SP List (I-REAP)'!$D:$D,AllPGundertake!$C12,'SP List (I-REAP)'!$I:$I,$J$6),IF($J$3="Approved Subprojects",COUNTIFS('SP List (I-REAP)'!$D:$D,AllPGundertake!$C12,'SP List (I-REAP)'!$P:$P,AllPGundertake!$J$3,'SP List (I-REAP)'!$I:$I,$J$6),IF($J$3="Pipelined Subprojects",COUNTIFS('SP List (I-REAP)'!$D:$D,AllPGundertake!$C12,'SP List (I-REAP)'!$P:$P,AllPGundertake!$J$3,'SP List (I-REAP)'!$I:$I,$J$6))))</f>
        <v>0</v>
      </c>
      <c r="K12" s="148" t="str">
        <f>IF($J$3="Entire Portfolio",SUMIFS('SP List (I-REAP)'!$O:$O,'SP List (I-REAP)'!$D:$D,AllPGundertake!$C12,'SP List (I-REAP)'!$I:$I,AllPGundertake!$J$6),IF($J$3="Approved Subprojects",SUMIFS('SP List (I-REAP)'!$O:$O,'SP List (I-REAP)'!$D:$D,AllPGundertake!$C12,'SP List (I-REAP)'!$P:$P,AllPGundertake!$J$3,'SP List (I-REAP)'!$I:$I,AllPGundertake!$J$6),IF($J$3="Pipelined Subprojects",SUMIFS('SP List (I-REAP)'!$O:$O,'SP List (I-REAP)'!$D:$D,AllPGundertake!$C12,'SP List (I-REAP)'!$P:$P,AllPGundertake!$J$3,'SP List (I-REAP)'!$I:$I,AllPGundertake!$J$6))))/1000000</f>
        <v>0</v>
      </c>
      <c r="L12" s="149" t="str">
        <f>IF($J$3="Entire Portfolio",SUMIFS('SP List (I-REAP)'!$AA:$AA,'SP List (I-REAP)'!$D:$D,AllPGundertake!$C12,'SP List (I-REAP)'!$I:$I,$J$6),IF($J$3="Approved Subprojects",SUMIFS('SP List (I-REAP)'!$AA:$AA,'SP List (I-REAP)'!$D:$D,AllPGundertake!$C12,'SP List (I-REAP)'!$P:$P,AllPGundertake!$J$3,'SP List (I-REAP)'!$I:$I,$J$6),IF($J$3="Pipelined Subprojects",SUMIFS('SP List (I-REAP)'!$AA:$AA,'SP List (I-REAP)'!$D:$D,AllPGundertake!$C12,'SP List (I-REAP)'!$P:$P,AllPGundertake!$J$3,'SP List (I-REAP)'!$I:$I,$J$6))))</f>
        <v>0</v>
      </c>
      <c r="M12" s="149" t="str">
        <f>IF($J$3="Entire Portfolio",SUMIFS('SP List (I-REAP)'!$AD:$AD,'SP List (I-REAP)'!$D:$D,AllPGundertake!$C12,'SP List (I-REAP)'!$I:$I,$J$6),IF($J$3="Approved Subprojects",SUMIFS('SP List (I-REAP)'!$AD:$AD,'SP List (I-REAP)'!$D:$D,AllPGundertake!$C12,'SP List (I-REAP)'!$P:$P,AllPGundertake!$J$3,'SP List (I-REAP)'!$I:$I,$J$6),IF($J$3="Pipelined Subprojects",SUMIFS('SP List (I-REAP)'!$AD:$AD,'SP List (I-REAP)'!$D:$D,AllPGundertake!$C12,'SP List (I-REAP)'!$P:$P,AllPGundertake!$J$3,'SP List (I-REAP)'!$I:$I,$J$6))))</f>
        <v>0</v>
      </c>
      <c r="N12" s="149" t="str">
        <f>IF($J$3="Entire Portfolio",COUNTIFS('SP List (I-REAP)'!$D:$D,AllPGundertake!$C12,'SP List (I-REAP)'!$I:$I,$N$6),IF($J$3="Approved Subprojects",COUNTIFS('SP List (I-REAP)'!$D:$D,AllPGundertake!$C12,'SP List (I-REAP)'!$P:$P,AllPGundertake!$J$3,'SP List (I-REAP)'!$I:$I,$N$6),IF($J$3="Pipelined Subprojects",COUNTIFS('SP List (I-REAP)'!$D:$D,AllPGundertake!$C12,'SP List (I-REAP)'!$P:$P,AllPGundertake!$J$3,'SP List (I-REAP)'!$I:$I,$N$6))))</f>
        <v>0</v>
      </c>
      <c r="O12" s="148" t="str">
        <f>IF($J$3="Entire Portfolio",SUMIFS('SP List (I-REAP)'!$O:$O,'SP List (I-REAP)'!$D:$D,AllPGundertake!$C12,'SP List (I-REAP)'!$I:$I,AllPGundertake!$N$6),IF($J$3="Approved Subprojects",SUMIFS('SP List (I-REAP)'!$O:$O,'SP List (I-REAP)'!$D:$D,AllPGundertake!$C12,'SP List (I-REAP)'!$P:$P,AllPGundertake!$J$3,'SP List (I-REAP)'!$I:$I,AllPGundertake!$N$6),IF($J$3="Pipelined Subprojects",SUMIFS('SP List (I-REAP)'!$O:$O,'SP List (I-REAP)'!$D:$D,AllPGundertake!$C12,'SP List (I-REAP)'!$P:$P,AllPGundertake!$J$3,'SP List (I-REAP)'!$I:$I,AllPGundertake!$N$6))))/1000000</f>
        <v>0</v>
      </c>
      <c r="P12" s="149" t="str">
        <f>IF($J$3="Entire Portfolio",SUMIFS('SP List (I-REAP)'!$AA:$AA,'SP List (I-REAP)'!$D:$D,AllPGundertake!$C12,'SP List (I-REAP)'!$I:$I,$N$6),IF($J$3="Approved Subprojects",SUMIFS('SP List (I-REAP)'!$AA:$AA,'SP List (I-REAP)'!$D:$D,AllPGundertake!$C12,'SP List (I-REAP)'!$P:$P,AllPGundertake!$J$3,'SP List (I-REAP)'!$I:$I,$N$6),IF($J$3="Pipelined Subprojects",SUMIFS('SP List (I-REAP)'!$AA:$AA,'SP List (I-REAP)'!$D:$D,AllPGundertake!$C12,'SP List (I-REAP)'!$P:$P,AllPGundertake!$J$3,'SP List (I-REAP)'!$I:$I,$N$6))))</f>
        <v>0</v>
      </c>
      <c r="Q12" s="149" t="str">
        <f>IF($J$3="Entire Portfolio",SUMIFS('SP List (I-REAP)'!$AD:$AD,'SP List (I-REAP)'!$D:$D,AllPGundertake!$C12,'SP List (I-REAP)'!$I:$I,$N$6),IF($J$3="Approved Subprojects",SUMIFS('SP List (I-REAP)'!$AD:$AD,'SP List (I-REAP)'!$D:$D,AllPGundertake!$C12,'SP List (I-REAP)'!$P:$P,AllPGundertake!$J$3,'SP List (I-REAP)'!$I:$I,$N$6),IF($J$3="Pipelined Subprojects",SUMIFS('SP List (I-REAP)'!$AD:$AD,'SP List (I-REAP)'!$D:$D,AllPGundertake!$C12,'SP List (I-REAP)'!$P:$P,AllPGundertake!$J$3,'SP List (I-REAP)'!$I:$I,$N$6))))</f>
        <v>0</v>
      </c>
      <c r="R12" s="149" t="str">
        <f>IF($J$3="Entire Portfolio",COUNTIFS('SP List (I-REAP)'!$D:$D,AllPGundertake!$C12,'SP List (I-REAP)'!$I:$I,$R$6),IF($J$3="Approved Subprojects",COUNTIFS('SP List (I-REAP)'!$D:$D,AllPGundertake!$C12,'SP List (I-REAP)'!$P:$P,AllPGundertake!$J$3,'SP List (I-REAP)'!$I:$I,$R$6),IF($J$3="Pipelined Subprojects",COUNTIFS('SP List (I-REAP)'!$D:$D,AllPGundertake!$C12,'SP List (I-REAP)'!$P:$P,AllPGundertake!$J$3,'SP List (I-REAP)'!$I:$I,$R$6))))</f>
        <v>0</v>
      </c>
      <c r="S12" s="148" t="str">
        <f>IF($J$3="Entire Portfolio",SUMIFS('SP List (I-REAP)'!$O:$O,'SP List (I-REAP)'!$D:$D,AllPGundertake!$C12,'SP List (I-REAP)'!$I:$I,AllPGundertake!$R$6),IF($J$3="Approved Subprojects",SUMIFS('SP List (I-REAP)'!$O:$O,'SP List (I-REAP)'!$D:$D,AllPGundertake!$C12,'SP List (I-REAP)'!$P:$P,AllPGundertake!$J$3,'SP List (I-REAP)'!$I:$I,AllPGundertake!$R$6),IF($J$3="Pipelined Subprojects",SUMIFS('SP List (I-REAP)'!$O:$O,'SP List (I-REAP)'!$D:$D,AllPGundertake!$C12,'SP List (I-REAP)'!$P:$P,AllPGundertake!$J$3,'SP List (I-REAP)'!$I:$I,AllPGundertake!$R$6))))/1000000</f>
        <v>0</v>
      </c>
      <c r="T12" s="149" t="str">
        <f>IF($J$3="Entire Portfolio",SUMIFS('SP List (I-REAP)'!$AA:$AA,'SP List (I-REAP)'!$D:$D,AllPGundertake!$C12,'SP List (I-REAP)'!$I:$I,$R$6),IF($J$3="Approved Subprojects",SUMIFS('SP List (I-REAP)'!$AA:$AA,'SP List (I-REAP)'!$D:$D,AllPGundertake!$C12,'SP List (I-REAP)'!$P:$P,AllPGundertake!$J$3,'SP List (I-REAP)'!$I:$I,$R$6),IF($J$3="Pipelined Subprojects",SUMIFS('SP List (I-REAP)'!$AA:$AA,'SP List (I-REAP)'!$D:$D,AllPGundertake!$C12,'SP List (I-REAP)'!$P:$P,AllPGundertake!$J$3,'SP List (I-REAP)'!$I:$I,$R$6))))</f>
        <v>0</v>
      </c>
      <c r="U12" s="149" t="str">
        <f>IF($J$3="Entire Portfolio",SUMIFS('SP List (I-REAP)'!$AD:$AD,'SP List (I-REAP)'!$D:$D,AllPGundertake!$C12,'SP List (I-REAP)'!$I:$I,$R$6),IF($J$3="Approved Subprojects",SUMIFS('SP List (I-REAP)'!$AD:$AD,'SP List (I-REAP)'!$D:$D,AllPGundertake!$C12,'SP List (I-REAP)'!$P:$P,AllPGundertake!$J$3,'SP List (I-REAP)'!$I:$I,$R$6),IF($J$3="Pipelined Subprojects",SUMIFS('SP List (I-REAP)'!$AD:$AD,'SP List (I-REAP)'!$D:$D,AllPGundertake!$C12,'SP List (I-REAP)'!$P:$P,AllPGundertake!$J$3,'SP List (I-REAP)'!$I:$I,$R$6))))</f>
        <v>0</v>
      </c>
      <c r="V12" s="149" t="str">
        <f>IF($J$3="Entire Portfolio",COUNTIFS('SP List (I-REAP)'!$D:$D,AllPGundertake!$C12,'SP List (I-REAP)'!$I:$I,$V$6),IF($J$3="Approved Subprojects",COUNTIFS('SP List (I-REAP)'!$D:$D,AllPGundertake!$C12,'SP List (I-REAP)'!$P:$P,AllPGundertake!$J$3,'SP List (I-REAP)'!$I:$I,$V$6),IF($J$3="Pipelined Subprojects",COUNTIFS('SP List (I-REAP)'!$D:$D,AllPGundertake!$C12,'SP List (I-REAP)'!$P:$P,AllPGundertake!$J$3,'SP List (I-REAP)'!$I:$I,$V$6))))</f>
        <v>0</v>
      </c>
      <c r="W12" s="148" t="str">
        <f>IF($J$3="Entire Portfolio",SUMIFS('SP List (I-REAP)'!$O:$O,'SP List (I-REAP)'!$D:$D,AllPGundertake!$C12,'SP List (I-REAP)'!$I:$I,AllPGundertake!$V$6),IF($J$3="Approved Subprojects",SUMIFS('SP List (I-REAP)'!$O:$O,'SP List (I-REAP)'!$D:$D,AllPGundertake!$C12,'SP List (I-REAP)'!$P:$P,AllPGundertake!$J$3,'SP List (I-REAP)'!$I:$I,AllPGundertake!$V$6),IF($J$3="Pipelined Subprojects",SUMIFS('SP List (I-REAP)'!$O:$O,'SP List (I-REAP)'!$D:$D,AllPGundertake!$C12,'SP List (I-REAP)'!$P:$P,AllPGundertake!$J$3,'SP List (I-REAP)'!$I:$I,AllPGundertake!$V$6))))/1000000</f>
        <v>0</v>
      </c>
      <c r="X12" s="149" t="str">
        <f>IF($J$3="Entire Portfolio",SUMIFS('SP List (I-REAP)'!$AA:$AA,'SP List (I-REAP)'!$D:$D,AllPGundertake!$C12,'SP List (I-REAP)'!$I:$I,$V$6),IF($J$3="Approved Subprojects",SUMIFS('SP List (I-REAP)'!$AA:$AA,'SP List (I-REAP)'!$D:$D,AllPGundertake!$C12,'SP List (I-REAP)'!$P:$P,AllPGundertake!$J$3,'SP List (I-REAP)'!$I:$I,$V$6),IF($J$3="Pipelined Subprojects",SUMIFS('SP List (I-REAP)'!$AA:$AA,'SP List (I-REAP)'!$D:$D,AllPGundertake!$C12,'SP List (I-REAP)'!$P:$P,AllPGundertake!$J$3,'SP List (I-REAP)'!$I:$I,$V$6))))</f>
        <v>0</v>
      </c>
      <c r="Y12" s="149" t="str">
        <f>IF($J$3="Entire Portfolio",SUMIFS('SP List (I-REAP)'!$AD:$AD,'SP List (I-REAP)'!$D:$D,AllPGundertake!$C12,'SP List (I-REAP)'!$I:$I,$V$6),IF($J$3="Approved Subprojects",SUMIFS('SP List (I-REAP)'!$AD:$AD,'SP List (I-REAP)'!$D:$D,AllPGundertake!$C12,'SP List (I-REAP)'!$P:$P,AllPGundertake!$J$3,'SP List (I-REAP)'!$I:$I,$V$6),IF($J$3="Pipelined Subprojects",SUMIFS('SP List (I-REAP)'!$AD:$AD,'SP List (I-REAP)'!$D:$D,AllPGundertake!$C12,'SP List (I-REAP)'!$P:$P,AllPGundertake!$J$3,'SP List (I-REAP)'!$I:$I,$V$6))))</f>
        <v>0</v>
      </c>
    </row>
    <row r="13" spans="1:26">
      <c r="B13" s="196" t="s">
        <v>1</v>
      </c>
      <c r="C13" s="196" t="s">
        <v>61</v>
      </c>
      <c r="D13" s="149" t="str">
        <f>IF($J$3="Entire Portfolio",COUNTIF('SP List (I-REAP)'!$D:$D,AllPGundertake!$C13),IF($J$3="Approved Subprojects",COUNTIFS('SP List (I-REAP)'!$D:$D,AllPGundertake!$C13,'SP List (I-REAP)'!$P:$P,AllPGundertake!$J$3),IF($J$3="Pipelined Subprojects",COUNTIFS('SP List (I-REAP)'!$D:$D,AllPGundertake!$C13,'SP List (I-REAP)'!$P:$P,AllPGundertake!$J$3))))</f>
        <v>0</v>
      </c>
      <c r="E13" s="148" t="str">
        <f>IF($J$3="Entire Portfolio",SUMIF('SP List (I-REAP)'!$D:$D,AllPGundertake!$C13,'SP List (I-REAP)'!$O:$O),IF($J$3="Approved Subprojects",SUMIFS('SP List (I-REAP)'!$O:$O,'SP List (I-REAP)'!$D:$D,AllPGundertake!$C13,'SP List (I-REAP)'!$P:$P,AllPGundertake!$J$3),IF($J$3="Pipelined Subprojects",SUMIFS('SP List (I-REAP)'!$O:$O,'SP List (I-REAP)'!$D:$D,AllPGundertake!$C13,'SP List (I-REAP)'!$P:$P,AllPGundertake!$J$3))))/1000000</f>
        <v>0</v>
      </c>
      <c r="F13" s="149" t="str">
        <f>IF($J$3="Entire Portfolio",SUMIF('SP List (I-REAP)'!$D:$D,AllPGundertake!$C13,'SP List (I-REAP)'!$AA:$AA),IF($J$3="Approved Subprojects",SUMIFS('SP List (I-REAP)'!$AA:$AA,'SP List (I-REAP)'!$D:$D,AllPGundertake!$C13,'SP List (I-REAP)'!$P:$P,AllPGundertake!$J$3),IF($J$3="Pipelined Subprojects",SUMIFS('SP List (I-REAP)'!$AA:$AA,'SP List (I-REAP)'!$D:$D,AllPGundertake!$C13,'SP List (I-REAP)'!$P:$P,AllPGundertake!$J$3))))</f>
        <v>0</v>
      </c>
      <c r="G13" s="149" t="str">
        <f>IF($J$3="Entire Portfolio",SUMIF('SP List (I-REAP)'!$D:$D,AllPGundertake!$C13,'SP List (I-REAP)'!$AD:$AD),IF($J$3="Approved Subprojects",SUMIFS('SP List (I-REAP)'!$AD:$AD,'SP List (I-REAP)'!$D:$D,AllPGundertake!$C13,'SP List (I-REAP)'!$P:$P,AllPGundertake!$J$3),IF($J$3="Pipelined Subprojects",SUMIFS('SP List (I-REAP)'!$AD:$AD,'SP List (I-REAP)'!$D:$D,AllPGundertake!$C13,'SP List (I-REAP)'!$P:$P,AllPGundertake!$J$3))))</f>
        <v>0</v>
      </c>
      <c r="H13" s="159" t="str">
        <f>IFERROR((+E13/F13)*1000," ")</f>
        <v>0</v>
      </c>
      <c r="I13" s="159" t="str">
        <f>IFERROR(E13*1000/G13," ")</f>
        <v>0</v>
      </c>
      <c r="J13" s="149" t="str">
        <f>IF($J$3="Entire Portfolio",COUNTIFS('SP List (I-REAP)'!$D:$D,AllPGundertake!$C13,'SP List (I-REAP)'!$I:$I,$J$6),IF($J$3="Approved Subprojects",COUNTIFS('SP List (I-REAP)'!$D:$D,AllPGundertake!$C13,'SP List (I-REAP)'!$P:$P,AllPGundertake!$J$3,'SP List (I-REAP)'!$I:$I,$J$6),IF($J$3="Pipelined Subprojects",COUNTIFS('SP List (I-REAP)'!$D:$D,AllPGundertake!$C13,'SP List (I-REAP)'!$P:$P,AllPGundertake!$J$3,'SP List (I-REAP)'!$I:$I,$J$6))))</f>
        <v>0</v>
      </c>
      <c r="K13" s="148" t="str">
        <f>IF($J$3="Entire Portfolio",SUMIFS('SP List (I-REAP)'!$O:$O,'SP List (I-REAP)'!$D:$D,AllPGundertake!$C13,'SP List (I-REAP)'!$I:$I,AllPGundertake!$J$6),IF($J$3="Approved Subprojects",SUMIFS('SP List (I-REAP)'!$O:$O,'SP List (I-REAP)'!$D:$D,AllPGundertake!$C13,'SP List (I-REAP)'!$P:$P,AllPGundertake!$J$3,'SP List (I-REAP)'!$I:$I,AllPGundertake!$J$6),IF($J$3="Pipelined Subprojects",SUMIFS('SP List (I-REAP)'!$O:$O,'SP List (I-REAP)'!$D:$D,AllPGundertake!$C13,'SP List (I-REAP)'!$P:$P,AllPGundertake!$J$3,'SP List (I-REAP)'!$I:$I,AllPGundertake!$J$6))))/1000000</f>
        <v>0</v>
      </c>
      <c r="L13" s="149" t="str">
        <f>IF($J$3="Entire Portfolio",SUMIFS('SP List (I-REAP)'!$AA:$AA,'SP List (I-REAP)'!$D:$D,AllPGundertake!$C13,'SP List (I-REAP)'!$I:$I,$J$6),IF($J$3="Approved Subprojects",SUMIFS('SP List (I-REAP)'!$AA:$AA,'SP List (I-REAP)'!$D:$D,AllPGundertake!$C13,'SP List (I-REAP)'!$P:$P,AllPGundertake!$J$3,'SP List (I-REAP)'!$I:$I,$J$6),IF($J$3="Pipelined Subprojects",SUMIFS('SP List (I-REAP)'!$AA:$AA,'SP List (I-REAP)'!$D:$D,AllPGundertake!$C13,'SP List (I-REAP)'!$P:$P,AllPGundertake!$J$3,'SP List (I-REAP)'!$I:$I,$J$6))))</f>
        <v>0</v>
      </c>
      <c r="M13" s="149" t="str">
        <f>IF($J$3="Entire Portfolio",SUMIFS('SP List (I-REAP)'!$AD:$AD,'SP List (I-REAP)'!$D:$D,AllPGundertake!$C13,'SP List (I-REAP)'!$I:$I,$J$6),IF($J$3="Approved Subprojects",SUMIFS('SP List (I-REAP)'!$AD:$AD,'SP List (I-REAP)'!$D:$D,AllPGundertake!$C13,'SP List (I-REAP)'!$P:$P,AllPGundertake!$J$3,'SP List (I-REAP)'!$I:$I,$J$6),IF($J$3="Pipelined Subprojects",SUMIFS('SP List (I-REAP)'!$AD:$AD,'SP List (I-REAP)'!$D:$D,AllPGundertake!$C13,'SP List (I-REAP)'!$P:$P,AllPGundertake!$J$3,'SP List (I-REAP)'!$I:$I,$J$6))))</f>
        <v>0</v>
      </c>
      <c r="N13" s="149" t="str">
        <f>IF($J$3="Entire Portfolio",COUNTIFS('SP List (I-REAP)'!$D:$D,AllPGundertake!$C13,'SP List (I-REAP)'!$I:$I,$N$6),IF($J$3="Approved Subprojects",COUNTIFS('SP List (I-REAP)'!$D:$D,AllPGundertake!$C13,'SP List (I-REAP)'!$P:$P,AllPGundertake!$J$3,'SP List (I-REAP)'!$I:$I,$N$6),IF($J$3="Pipelined Subprojects",COUNTIFS('SP List (I-REAP)'!$D:$D,AllPGundertake!$C13,'SP List (I-REAP)'!$P:$P,AllPGundertake!$J$3,'SP List (I-REAP)'!$I:$I,$N$6))))</f>
        <v>0</v>
      </c>
      <c r="O13" s="148" t="str">
        <f>IF($J$3="Entire Portfolio",SUMIFS('SP List (I-REAP)'!$O:$O,'SP List (I-REAP)'!$D:$D,AllPGundertake!$C13,'SP List (I-REAP)'!$I:$I,AllPGundertake!$N$6),IF($J$3="Approved Subprojects",SUMIFS('SP List (I-REAP)'!$O:$O,'SP List (I-REAP)'!$D:$D,AllPGundertake!$C13,'SP List (I-REAP)'!$P:$P,AllPGundertake!$J$3,'SP List (I-REAP)'!$I:$I,AllPGundertake!$N$6),IF($J$3="Pipelined Subprojects",SUMIFS('SP List (I-REAP)'!$O:$O,'SP List (I-REAP)'!$D:$D,AllPGundertake!$C13,'SP List (I-REAP)'!$P:$P,AllPGundertake!$J$3,'SP List (I-REAP)'!$I:$I,AllPGundertake!$N$6))))/1000000</f>
        <v>0</v>
      </c>
      <c r="P13" s="149" t="str">
        <f>IF($J$3="Entire Portfolio",SUMIFS('SP List (I-REAP)'!$AA:$AA,'SP List (I-REAP)'!$D:$D,AllPGundertake!$C13,'SP List (I-REAP)'!$I:$I,$N$6),IF($J$3="Approved Subprojects",SUMIFS('SP List (I-REAP)'!$AA:$AA,'SP List (I-REAP)'!$D:$D,AllPGundertake!$C13,'SP List (I-REAP)'!$P:$P,AllPGundertake!$J$3,'SP List (I-REAP)'!$I:$I,$N$6),IF($J$3="Pipelined Subprojects",SUMIFS('SP List (I-REAP)'!$AA:$AA,'SP List (I-REAP)'!$D:$D,AllPGundertake!$C13,'SP List (I-REAP)'!$P:$P,AllPGundertake!$J$3,'SP List (I-REAP)'!$I:$I,$N$6))))</f>
        <v>0</v>
      </c>
      <c r="Q13" s="149" t="str">
        <f>IF($J$3="Entire Portfolio",SUMIFS('SP List (I-REAP)'!$AD:$AD,'SP List (I-REAP)'!$D:$D,AllPGundertake!$C13,'SP List (I-REAP)'!$I:$I,$N$6),IF($J$3="Approved Subprojects",SUMIFS('SP List (I-REAP)'!$AD:$AD,'SP List (I-REAP)'!$D:$D,AllPGundertake!$C13,'SP List (I-REAP)'!$P:$P,AllPGundertake!$J$3,'SP List (I-REAP)'!$I:$I,$N$6),IF($J$3="Pipelined Subprojects",SUMIFS('SP List (I-REAP)'!$AD:$AD,'SP List (I-REAP)'!$D:$D,AllPGundertake!$C13,'SP List (I-REAP)'!$P:$P,AllPGundertake!$J$3,'SP List (I-REAP)'!$I:$I,$N$6))))</f>
        <v>0</v>
      </c>
      <c r="R13" s="149" t="str">
        <f>IF($J$3="Entire Portfolio",COUNTIFS('SP List (I-REAP)'!$D:$D,AllPGundertake!$C13,'SP List (I-REAP)'!$I:$I,$R$6),IF($J$3="Approved Subprojects",COUNTIFS('SP List (I-REAP)'!$D:$D,AllPGundertake!$C13,'SP List (I-REAP)'!$P:$P,AllPGundertake!$J$3,'SP List (I-REAP)'!$I:$I,$R$6),IF($J$3="Pipelined Subprojects",COUNTIFS('SP List (I-REAP)'!$D:$D,AllPGundertake!$C13,'SP List (I-REAP)'!$P:$P,AllPGundertake!$J$3,'SP List (I-REAP)'!$I:$I,$R$6))))</f>
        <v>0</v>
      </c>
      <c r="S13" s="148" t="str">
        <f>IF($J$3="Entire Portfolio",SUMIFS('SP List (I-REAP)'!$O:$O,'SP List (I-REAP)'!$D:$D,AllPGundertake!$C13,'SP List (I-REAP)'!$I:$I,AllPGundertake!$R$6),IF($J$3="Approved Subprojects",SUMIFS('SP List (I-REAP)'!$O:$O,'SP List (I-REAP)'!$D:$D,AllPGundertake!$C13,'SP List (I-REAP)'!$P:$P,AllPGundertake!$J$3,'SP List (I-REAP)'!$I:$I,AllPGundertake!$R$6),IF($J$3="Pipelined Subprojects",SUMIFS('SP List (I-REAP)'!$O:$O,'SP List (I-REAP)'!$D:$D,AllPGundertake!$C13,'SP List (I-REAP)'!$P:$P,AllPGundertake!$J$3,'SP List (I-REAP)'!$I:$I,AllPGundertake!$R$6))))/1000000</f>
        <v>0</v>
      </c>
      <c r="T13" s="149" t="str">
        <f>IF($J$3="Entire Portfolio",SUMIFS('SP List (I-REAP)'!$AA:$AA,'SP List (I-REAP)'!$D:$D,AllPGundertake!$C13,'SP List (I-REAP)'!$I:$I,$R$6),IF($J$3="Approved Subprojects",SUMIFS('SP List (I-REAP)'!$AA:$AA,'SP List (I-REAP)'!$D:$D,AllPGundertake!$C13,'SP List (I-REAP)'!$P:$P,AllPGundertake!$J$3,'SP List (I-REAP)'!$I:$I,$R$6),IF($J$3="Pipelined Subprojects",SUMIFS('SP List (I-REAP)'!$AA:$AA,'SP List (I-REAP)'!$D:$D,AllPGundertake!$C13,'SP List (I-REAP)'!$P:$P,AllPGundertake!$J$3,'SP List (I-REAP)'!$I:$I,$R$6))))</f>
        <v>0</v>
      </c>
      <c r="U13" s="149" t="str">
        <f>IF($J$3="Entire Portfolio",SUMIFS('SP List (I-REAP)'!$AD:$AD,'SP List (I-REAP)'!$D:$D,AllPGundertake!$C13,'SP List (I-REAP)'!$I:$I,$R$6),IF($J$3="Approved Subprojects",SUMIFS('SP List (I-REAP)'!$AD:$AD,'SP List (I-REAP)'!$D:$D,AllPGundertake!$C13,'SP List (I-REAP)'!$P:$P,AllPGundertake!$J$3,'SP List (I-REAP)'!$I:$I,$R$6),IF($J$3="Pipelined Subprojects",SUMIFS('SP List (I-REAP)'!$AD:$AD,'SP List (I-REAP)'!$D:$D,AllPGundertake!$C13,'SP List (I-REAP)'!$P:$P,AllPGundertake!$J$3,'SP List (I-REAP)'!$I:$I,$R$6))))</f>
        <v>0</v>
      </c>
      <c r="V13" s="149" t="str">
        <f>IF($J$3="Entire Portfolio",COUNTIFS('SP List (I-REAP)'!$D:$D,AllPGundertake!$C13,'SP List (I-REAP)'!$I:$I,$V$6),IF($J$3="Approved Subprojects",COUNTIFS('SP List (I-REAP)'!$D:$D,AllPGundertake!$C13,'SP List (I-REAP)'!$P:$P,AllPGundertake!$J$3,'SP List (I-REAP)'!$I:$I,$V$6),IF($J$3="Pipelined Subprojects",COUNTIFS('SP List (I-REAP)'!$D:$D,AllPGundertake!$C13,'SP List (I-REAP)'!$P:$P,AllPGundertake!$J$3,'SP List (I-REAP)'!$I:$I,$V$6))))</f>
        <v>0</v>
      </c>
      <c r="W13" s="148" t="str">
        <f>IF($J$3="Entire Portfolio",SUMIFS('SP List (I-REAP)'!$O:$O,'SP List (I-REAP)'!$D:$D,AllPGundertake!$C13,'SP List (I-REAP)'!$I:$I,AllPGundertake!$V$6),IF($J$3="Approved Subprojects",SUMIFS('SP List (I-REAP)'!$O:$O,'SP List (I-REAP)'!$D:$D,AllPGundertake!$C13,'SP List (I-REAP)'!$P:$P,AllPGundertake!$J$3,'SP List (I-REAP)'!$I:$I,AllPGundertake!$V$6),IF($J$3="Pipelined Subprojects",SUMIFS('SP List (I-REAP)'!$O:$O,'SP List (I-REAP)'!$D:$D,AllPGundertake!$C13,'SP List (I-REAP)'!$P:$P,AllPGundertake!$J$3,'SP List (I-REAP)'!$I:$I,AllPGundertake!$V$6))))/1000000</f>
        <v>0</v>
      </c>
      <c r="X13" s="149" t="str">
        <f>IF($J$3="Entire Portfolio",SUMIFS('SP List (I-REAP)'!$AA:$AA,'SP List (I-REAP)'!$D:$D,AllPGundertake!$C13,'SP List (I-REAP)'!$I:$I,$V$6),IF($J$3="Approved Subprojects",SUMIFS('SP List (I-REAP)'!$AA:$AA,'SP List (I-REAP)'!$D:$D,AllPGundertake!$C13,'SP List (I-REAP)'!$P:$P,AllPGundertake!$J$3,'SP List (I-REAP)'!$I:$I,$V$6),IF($J$3="Pipelined Subprojects",SUMIFS('SP List (I-REAP)'!$AA:$AA,'SP List (I-REAP)'!$D:$D,AllPGundertake!$C13,'SP List (I-REAP)'!$P:$P,AllPGundertake!$J$3,'SP List (I-REAP)'!$I:$I,$V$6))))</f>
        <v>0</v>
      </c>
      <c r="Y13" s="149" t="str">
        <f>IF($J$3="Entire Portfolio",SUMIFS('SP List (I-REAP)'!$AD:$AD,'SP List (I-REAP)'!$D:$D,AllPGundertake!$C13,'SP List (I-REAP)'!$I:$I,$V$6),IF($J$3="Approved Subprojects",SUMIFS('SP List (I-REAP)'!$AD:$AD,'SP List (I-REAP)'!$D:$D,AllPGundertake!$C13,'SP List (I-REAP)'!$P:$P,AllPGundertake!$J$3,'SP List (I-REAP)'!$I:$I,$V$6),IF($J$3="Pipelined Subprojects",SUMIFS('SP List (I-REAP)'!$AD:$AD,'SP List (I-REAP)'!$D:$D,AllPGundertake!$C13,'SP List (I-REAP)'!$P:$P,AllPGundertake!$J$3,'SP List (I-REAP)'!$I:$I,$V$6))))</f>
        <v>0</v>
      </c>
    </row>
    <row r="14" spans="1:26">
      <c r="B14" s="196" t="s">
        <v>1</v>
      </c>
      <c r="C14" s="196" t="s">
        <v>71</v>
      </c>
      <c r="D14" s="149" t="str">
        <f>IF($J$3="Entire Portfolio",COUNTIF('SP List (I-REAP)'!$D:$D,AllPGundertake!$C14),IF($J$3="Approved Subprojects",COUNTIFS('SP List (I-REAP)'!$D:$D,AllPGundertake!$C14,'SP List (I-REAP)'!$P:$P,AllPGundertake!$J$3),IF($J$3="Pipelined Subprojects",COUNTIFS('SP List (I-REAP)'!$D:$D,AllPGundertake!$C14,'SP List (I-REAP)'!$P:$P,AllPGundertake!$J$3))))</f>
        <v>0</v>
      </c>
      <c r="E14" s="148" t="str">
        <f>IF($J$3="Entire Portfolio",SUMIF('SP List (I-REAP)'!$D:$D,AllPGundertake!$C14,'SP List (I-REAP)'!$O:$O),IF($J$3="Approved Subprojects",SUMIFS('SP List (I-REAP)'!$O:$O,'SP List (I-REAP)'!$D:$D,AllPGundertake!$C14,'SP List (I-REAP)'!$P:$P,AllPGundertake!$J$3),IF($J$3="Pipelined Subprojects",SUMIFS('SP List (I-REAP)'!$O:$O,'SP List (I-REAP)'!$D:$D,AllPGundertake!$C14,'SP List (I-REAP)'!$P:$P,AllPGundertake!$J$3))))/1000000</f>
        <v>0</v>
      </c>
      <c r="F14" s="149" t="str">
        <f>IF($J$3="Entire Portfolio",SUMIF('SP List (I-REAP)'!$D:$D,AllPGundertake!$C14,'SP List (I-REAP)'!$AA:$AA),IF($J$3="Approved Subprojects",SUMIFS('SP List (I-REAP)'!$AA:$AA,'SP List (I-REAP)'!$D:$D,AllPGundertake!$C14,'SP List (I-REAP)'!$P:$P,AllPGundertake!$J$3),IF($J$3="Pipelined Subprojects",SUMIFS('SP List (I-REAP)'!$AA:$AA,'SP List (I-REAP)'!$D:$D,AllPGundertake!$C14,'SP List (I-REAP)'!$P:$P,AllPGundertake!$J$3))))</f>
        <v>0</v>
      </c>
      <c r="G14" s="149" t="str">
        <f>IF($J$3="Entire Portfolio",SUMIF('SP List (I-REAP)'!$D:$D,AllPGundertake!$C14,'SP List (I-REAP)'!$AD:$AD),IF($J$3="Approved Subprojects",SUMIFS('SP List (I-REAP)'!$AD:$AD,'SP List (I-REAP)'!$D:$D,AllPGundertake!$C14,'SP List (I-REAP)'!$P:$P,AllPGundertake!$J$3),IF($J$3="Pipelined Subprojects",SUMIFS('SP List (I-REAP)'!$AD:$AD,'SP List (I-REAP)'!$D:$D,AllPGundertake!$C14,'SP List (I-REAP)'!$P:$P,AllPGundertake!$J$3))))</f>
        <v>0</v>
      </c>
      <c r="H14" s="159" t="str">
        <f>IFERROR((+E14/F14)*1000," ")</f>
        <v>0</v>
      </c>
      <c r="I14" s="159" t="str">
        <f>IFERROR(E14*1000/G14," ")</f>
        <v>0</v>
      </c>
      <c r="J14" s="149" t="str">
        <f>IF($J$3="Entire Portfolio",COUNTIFS('SP List (I-REAP)'!$D:$D,AllPGundertake!$C14,'SP List (I-REAP)'!$I:$I,$J$6),IF($J$3="Approved Subprojects",COUNTIFS('SP List (I-REAP)'!$D:$D,AllPGundertake!$C14,'SP List (I-REAP)'!$P:$P,AllPGundertake!$J$3,'SP List (I-REAP)'!$I:$I,$J$6),IF($J$3="Pipelined Subprojects",COUNTIFS('SP List (I-REAP)'!$D:$D,AllPGundertake!$C14,'SP List (I-REAP)'!$P:$P,AllPGundertake!$J$3,'SP List (I-REAP)'!$I:$I,$J$6))))</f>
        <v>0</v>
      </c>
      <c r="K14" s="148" t="str">
        <f>IF($J$3="Entire Portfolio",SUMIFS('SP List (I-REAP)'!$O:$O,'SP List (I-REAP)'!$D:$D,AllPGundertake!$C14,'SP List (I-REAP)'!$I:$I,AllPGundertake!$J$6),IF($J$3="Approved Subprojects",SUMIFS('SP List (I-REAP)'!$O:$O,'SP List (I-REAP)'!$D:$D,AllPGundertake!$C14,'SP List (I-REAP)'!$P:$P,AllPGundertake!$J$3,'SP List (I-REAP)'!$I:$I,AllPGundertake!$J$6),IF($J$3="Pipelined Subprojects",SUMIFS('SP List (I-REAP)'!$O:$O,'SP List (I-REAP)'!$D:$D,AllPGundertake!$C14,'SP List (I-REAP)'!$P:$P,AllPGundertake!$J$3,'SP List (I-REAP)'!$I:$I,AllPGundertake!$J$6))))/1000000</f>
        <v>0</v>
      </c>
      <c r="L14" s="149" t="str">
        <f>IF($J$3="Entire Portfolio",SUMIFS('SP List (I-REAP)'!$AA:$AA,'SP List (I-REAP)'!$D:$D,AllPGundertake!$C14,'SP List (I-REAP)'!$I:$I,$J$6),IF($J$3="Approved Subprojects",SUMIFS('SP List (I-REAP)'!$AA:$AA,'SP List (I-REAP)'!$D:$D,AllPGundertake!$C14,'SP List (I-REAP)'!$P:$P,AllPGundertake!$J$3,'SP List (I-REAP)'!$I:$I,$J$6),IF($J$3="Pipelined Subprojects",SUMIFS('SP List (I-REAP)'!$AA:$AA,'SP List (I-REAP)'!$D:$D,AllPGundertake!$C14,'SP List (I-REAP)'!$P:$P,AllPGundertake!$J$3,'SP List (I-REAP)'!$I:$I,$J$6))))</f>
        <v>0</v>
      </c>
      <c r="M14" s="149" t="str">
        <f>IF($J$3="Entire Portfolio",SUMIFS('SP List (I-REAP)'!$AD:$AD,'SP List (I-REAP)'!$D:$D,AllPGundertake!$C14,'SP List (I-REAP)'!$I:$I,$J$6),IF($J$3="Approved Subprojects",SUMIFS('SP List (I-REAP)'!$AD:$AD,'SP List (I-REAP)'!$D:$D,AllPGundertake!$C14,'SP List (I-REAP)'!$P:$P,AllPGundertake!$J$3,'SP List (I-REAP)'!$I:$I,$J$6),IF($J$3="Pipelined Subprojects",SUMIFS('SP List (I-REAP)'!$AD:$AD,'SP List (I-REAP)'!$D:$D,AllPGundertake!$C14,'SP List (I-REAP)'!$P:$P,AllPGundertake!$J$3,'SP List (I-REAP)'!$I:$I,$J$6))))</f>
        <v>0</v>
      </c>
      <c r="N14" s="149" t="str">
        <f>IF($J$3="Entire Portfolio",COUNTIFS('SP List (I-REAP)'!$D:$D,AllPGundertake!$C14,'SP List (I-REAP)'!$I:$I,$N$6),IF($J$3="Approved Subprojects",COUNTIFS('SP List (I-REAP)'!$D:$D,AllPGundertake!$C14,'SP List (I-REAP)'!$P:$P,AllPGundertake!$J$3,'SP List (I-REAP)'!$I:$I,$N$6),IF($J$3="Pipelined Subprojects",COUNTIFS('SP List (I-REAP)'!$D:$D,AllPGundertake!$C14,'SP List (I-REAP)'!$P:$P,AllPGundertake!$J$3,'SP List (I-REAP)'!$I:$I,$N$6))))</f>
        <v>0</v>
      </c>
      <c r="O14" s="148" t="str">
        <f>IF($J$3="Entire Portfolio",SUMIFS('SP List (I-REAP)'!$O:$O,'SP List (I-REAP)'!$D:$D,AllPGundertake!$C14,'SP List (I-REAP)'!$I:$I,AllPGundertake!$N$6),IF($J$3="Approved Subprojects",SUMIFS('SP List (I-REAP)'!$O:$O,'SP List (I-REAP)'!$D:$D,AllPGundertake!$C14,'SP List (I-REAP)'!$P:$P,AllPGundertake!$J$3,'SP List (I-REAP)'!$I:$I,AllPGundertake!$N$6),IF($J$3="Pipelined Subprojects",SUMIFS('SP List (I-REAP)'!$O:$O,'SP List (I-REAP)'!$D:$D,AllPGundertake!$C14,'SP List (I-REAP)'!$P:$P,AllPGundertake!$J$3,'SP List (I-REAP)'!$I:$I,AllPGundertake!$N$6))))/1000000</f>
        <v>0</v>
      </c>
      <c r="P14" s="149" t="str">
        <f>IF($J$3="Entire Portfolio",SUMIFS('SP List (I-REAP)'!$AA:$AA,'SP List (I-REAP)'!$D:$D,AllPGundertake!$C14,'SP List (I-REAP)'!$I:$I,$N$6),IF($J$3="Approved Subprojects",SUMIFS('SP List (I-REAP)'!$AA:$AA,'SP List (I-REAP)'!$D:$D,AllPGundertake!$C14,'SP List (I-REAP)'!$P:$P,AllPGundertake!$J$3,'SP List (I-REAP)'!$I:$I,$N$6),IF($J$3="Pipelined Subprojects",SUMIFS('SP List (I-REAP)'!$AA:$AA,'SP List (I-REAP)'!$D:$D,AllPGundertake!$C14,'SP List (I-REAP)'!$P:$P,AllPGundertake!$J$3,'SP List (I-REAP)'!$I:$I,$N$6))))</f>
        <v>0</v>
      </c>
      <c r="Q14" s="149" t="str">
        <f>IF($J$3="Entire Portfolio",SUMIFS('SP List (I-REAP)'!$AD:$AD,'SP List (I-REAP)'!$D:$D,AllPGundertake!$C14,'SP List (I-REAP)'!$I:$I,$N$6),IF($J$3="Approved Subprojects",SUMIFS('SP List (I-REAP)'!$AD:$AD,'SP List (I-REAP)'!$D:$D,AllPGundertake!$C14,'SP List (I-REAP)'!$P:$P,AllPGundertake!$J$3,'SP List (I-REAP)'!$I:$I,$N$6),IF($J$3="Pipelined Subprojects",SUMIFS('SP List (I-REAP)'!$AD:$AD,'SP List (I-REAP)'!$D:$D,AllPGundertake!$C14,'SP List (I-REAP)'!$P:$P,AllPGundertake!$J$3,'SP List (I-REAP)'!$I:$I,$N$6))))</f>
        <v>0</v>
      </c>
      <c r="R14" s="149" t="str">
        <f>IF($J$3="Entire Portfolio",COUNTIFS('SP List (I-REAP)'!$D:$D,AllPGundertake!$C14,'SP List (I-REAP)'!$I:$I,$R$6),IF($J$3="Approved Subprojects",COUNTIFS('SP List (I-REAP)'!$D:$D,AllPGundertake!$C14,'SP List (I-REAP)'!$P:$P,AllPGundertake!$J$3,'SP List (I-REAP)'!$I:$I,$R$6),IF($J$3="Pipelined Subprojects",COUNTIFS('SP List (I-REAP)'!$D:$D,AllPGundertake!$C14,'SP List (I-REAP)'!$P:$P,AllPGundertake!$J$3,'SP List (I-REAP)'!$I:$I,$R$6))))</f>
        <v>0</v>
      </c>
      <c r="S14" s="148" t="str">
        <f>IF($J$3="Entire Portfolio",SUMIFS('SP List (I-REAP)'!$O:$O,'SP List (I-REAP)'!$D:$D,AllPGundertake!$C14,'SP List (I-REAP)'!$I:$I,AllPGundertake!$R$6),IF($J$3="Approved Subprojects",SUMIFS('SP List (I-REAP)'!$O:$O,'SP List (I-REAP)'!$D:$D,AllPGundertake!$C14,'SP List (I-REAP)'!$P:$P,AllPGundertake!$J$3,'SP List (I-REAP)'!$I:$I,AllPGundertake!$R$6),IF($J$3="Pipelined Subprojects",SUMIFS('SP List (I-REAP)'!$O:$O,'SP List (I-REAP)'!$D:$D,AllPGundertake!$C14,'SP List (I-REAP)'!$P:$P,AllPGundertake!$J$3,'SP List (I-REAP)'!$I:$I,AllPGundertake!$R$6))))/1000000</f>
        <v>0</v>
      </c>
      <c r="T14" s="149" t="str">
        <f>IF($J$3="Entire Portfolio",SUMIFS('SP List (I-REAP)'!$AA:$AA,'SP List (I-REAP)'!$D:$D,AllPGundertake!$C14,'SP List (I-REAP)'!$I:$I,$R$6),IF($J$3="Approved Subprojects",SUMIFS('SP List (I-REAP)'!$AA:$AA,'SP List (I-REAP)'!$D:$D,AllPGundertake!$C14,'SP List (I-REAP)'!$P:$P,AllPGundertake!$J$3,'SP List (I-REAP)'!$I:$I,$R$6),IF($J$3="Pipelined Subprojects",SUMIFS('SP List (I-REAP)'!$AA:$AA,'SP List (I-REAP)'!$D:$D,AllPGundertake!$C14,'SP List (I-REAP)'!$P:$P,AllPGundertake!$J$3,'SP List (I-REAP)'!$I:$I,$R$6))))</f>
        <v>0</v>
      </c>
      <c r="U14" s="149" t="str">
        <f>IF($J$3="Entire Portfolio",SUMIFS('SP List (I-REAP)'!$AD:$AD,'SP List (I-REAP)'!$D:$D,AllPGundertake!$C14,'SP List (I-REAP)'!$I:$I,$R$6),IF($J$3="Approved Subprojects",SUMIFS('SP List (I-REAP)'!$AD:$AD,'SP List (I-REAP)'!$D:$D,AllPGundertake!$C14,'SP List (I-REAP)'!$P:$P,AllPGundertake!$J$3,'SP List (I-REAP)'!$I:$I,$R$6),IF($J$3="Pipelined Subprojects",SUMIFS('SP List (I-REAP)'!$AD:$AD,'SP List (I-REAP)'!$D:$D,AllPGundertake!$C14,'SP List (I-REAP)'!$P:$P,AllPGundertake!$J$3,'SP List (I-REAP)'!$I:$I,$R$6))))</f>
        <v>0</v>
      </c>
      <c r="V14" s="149" t="str">
        <f>IF($J$3="Entire Portfolio",COUNTIFS('SP List (I-REAP)'!$D:$D,AllPGundertake!$C14,'SP List (I-REAP)'!$I:$I,$V$6),IF($J$3="Approved Subprojects",COUNTIFS('SP List (I-REAP)'!$D:$D,AllPGundertake!$C14,'SP List (I-REAP)'!$P:$P,AllPGundertake!$J$3,'SP List (I-REAP)'!$I:$I,$V$6),IF($J$3="Pipelined Subprojects",COUNTIFS('SP List (I-REAP)'!$D:$D,AllPGundertake!$C14,'SP List (I-REAP)'!$P:$P,AllPGundertake!$J$3,'SP List (I-REAP)'!$I:$I,$V$6))))</f>
        <v>0</v>
      </c>
      <c r="W14" s="148" t="str">
        <f>IF($J$3="Entire Portfolio",SUMIFS('SP List (I-REAP)'!$O:$O,'SP List (I-REAP)'!$D:$D,AllPGundertake!$C14,'SP List (I-REAP)'!$I:$I,AllPGundertake!$V$6),IF($J$3="Approved Subprojects",SUMIFS('SP List (I-REAP)'!$O:$O,'SP List (I-REAP)'!$D:$D,AllPGundertake!$C14,'SP List (I-REAP)'!$P:$P,AllPGundertake!$J$3,'SP List (I-REAP)'!$I:$I,AllPGundertake!$V$6),IF($J$3="Pipelined Subprojects",SUMIFS('SP List (I-REAP)'!$O:$O,'SP List (I-REAP)'!$D:$D,AllPGundertake!$C14,'SP List (I-REAP)'!$P:$P,AllPGundertake!$J$3,'SP List (I-REAP)'!$I:$I,AllPGundertake!$V$6))))/1000000</f>
        <v>0</v>
      </c>
      <c r="X14" s="149" t="str">
        <f>IF($J$3="Entire Portfolio",SUMIFS('SP List (I-REAP)'!$AA:$AA,'SP List (I-REAP)'!$D:$D,AllPGundertake!$C14,'SP List (I-REAP)'!$I:$I,$V$6),IF($J$3="Approved Subprojects",SUMIFS('SP List (I-REAP)'!$AA:$AA,'SP List (I-REAP)'!$D:$D,AllPGundertake!$C14,'SP List (I-REAP)'!$P:$P,AllPGundertake!$J$3,'SP List (I-REAP)'!$I:$I,$V$6),IF($J$3="Pipelined Subprojects",SUMIFS('SP List (I-REAP)'!$AA:$AA,'SP List (I-REAP)'!$D:$D,AllPGundertake!$C14,'SP List (I-REAP)'!$P:$P,AllPGundertake!$J$3,'SP List (I-REAP)'!$I:$I,$V$6))))</f>
        <v>0</v>
      </c>
      <c r="Y14" s="149" t="str">
        <f>IF($J$3="Entire Portfolio",SUMIFS('SP List (I-REAP)'!$AD:$AD,'SP List (I-REAP)'!$D:$D,AllPGundertake!$C14,'SP List (I-REAP)'!$I:$I,$V$6),IF($J$3="Approved Subprojects",SUMIFS('SP List (I-REAP)'!$AD:$AD,'SP List (I-REAP)'!$D:$D,AllPGundertake!$C14,'SP List (I-REAP)'!$P:$P,AllPGundertake!$J$3,'SP List (I-REAP)'!$I:$I,$V$6),IF($J$3="Pipelined Subprojects",SUMIFS('SP List (I-REAP)'!$AD:$AD,'SP List (I-REAP)'!$D:$D,AllPGundertake!$C14,'SP List (I-REAP)'!$P:$P,AllPGundertake!$J$3,'SP List (I-REAP)'!$I:$I,$V$6))))</f>
        <v>0</v>
      </c>
    </row>
    <row r="15" spans="1:26">
      <c r="B15" s="302" t="s">
        <v>2033</v>
      </c>
      <c r="C15" s="303"/>
      <c r="D15" s="215" t="str">
        <f>SUM(D9:D14)</f>
        <v>0</v>
      </c>
      <c r="E15" s="211" t="str">
        <f>SUM(E9:E14)</f>
        <v>0</v>
      </c>
      <c r="F15" s="215" t="str">
        <f>SUM(F9:F14)</f>
        <v>0</v>
      </c>
      <c r="G15" s="215" t="str">
        <f>SUM(G9:G14)</f>
        <v>0</v>
      </c>
      <c r="H15" s="211" t="str">
        <f>IFERROR((+E15/F15)*1000," ")</f>
        <v>0</v>
      </c>
      <c r="I15" s="211" t="str">
        <f>IFERROR(E15*1000/G15," ")</f>
        <v>0</v>
      </c>
      <c r="J15" s="215" t="str">
        <f>SUM(J9:J14)</f>
        <v>0</v>
      </c>
      <c r="K15" s="211" t="str">
        <f>SUM(K9:K14)</f>
        <v>0</v>
      </c>
      <c r="L15" s="215" t="str">
        <f>SUM(L9:L14)</f>
        <v>0</v>
      </c>
      <c r="M15" s="215" t="str">
        <f>SUM(M9:M14)</f>
        <v>0</v>
      </c>
      <c r="N15" s="215" t="str">
        <f>SUM(N9:N14)</f>
        <v>0</v>
      </c>
      <c r="O15" s="211" t="str">
        <f>SUM(O9:O14)</f>
        <v>0</v>
      </c>
      <c r="P15" s="215" t="str">
        <f>SUM(P9:P14)</f>
        <v>0</v>
      </c>
      <c r="Q15" s="215" t="str">
        <f>SUM(Q9:Q14)</f>
        <v>0</v>
      </c>
      <c r="R15" s="215" t="str">
        <f>SUM(R9:R14)</f>
        <v>0</v>
      </c>
      <c r="S15" s="211" t="str">
        <f>SUM(S9:S14)</f>
        <v>0</v>
      </c>
      <c r="T15" s="215" t="str">
        <f>SUM(T9:T14)</f>
        <v>0</v>
      </c>
      <c r="U15" s="215" t="str">
        <f>SUM(U9:U14)</f>
        <v>0</v>
      </c>
      <c r="V15" s="215" t="str">
        <f>SUM(V9:V14)</f>
        <v>0</v>
      </c>
      <c r="W15" s="211" t="str">
        <f>SUM(W9:W14)</f>
        <v>0</v>
      </c>
      <c r="X15" s="215" t="str">
        <f>SUM(X9:X14)</f>
        <v>0</v>
      </c>
      <c r="Y15" s="215" t="str">
        <f>SUM(Y9:Y14)</f>
        <v>0</v>
      </c>
    </row>
    <row r="16" spans="1:26">
      <c r="B16" s="193" t="s">
        <v>4</v>
      </c>
      <c r="C16" s="193" t="s">
        <v>57</v>
      </c>
      <c r="D16" s="149" t="str">
        <f>IF($J$3="Entire Portfolio",COUNTIF('SP List (I-REAP)'!$D:$D,AllPGundertake!$C16),IF($J$3="Approved Subprojects",COUNTIFS('SP List (I-REAP)'!$D:$D,AllPGundertake!$C16,'SP List (I-REAP)'!$P:$P,AllPGundertake!$J$3),IF($J$3="Pipelined Subprojects",COUNTIFS('SP List (I-REAP)'!$D:$D,AllPGundertake!$C16,'SP List (I-REAP)'!$P:$P,AllPGundertake!$J$3))))</f>
        <v>0</v>
      </c>
      <c r="E16" s="148" t="str">
        <f>IF($J$3="Entire Portfolio",SUMIF('SP List (I-REAP)'!$D:$D,AllPGundertake!$C16,'SP List (I-REAP)'!$O:$O),IF($J$3="Approved Subprojects",SUMIFS('SP List (I-REAP)'!$O:$O,'SP List (I-REAP)'!$D:$D,AllPGundertake!$C16,'SP List (I-REAP)'!$P:$P,AllPGundertake!$J$3),IF($J$3="Pipelined Subprojects",SUMIFS('SP List (I-REAP)'!$O:$O,'SP List (I-REAP)'!$D:$D,AllPGundertake!$C16,'SP List (I-REAP)'!$P:$P,AllPGundertake!$J$3))))/1000000</f>
        <v>0</v>
      </c>
      <c r="F16" s="149" t="str">
        <f>IF($J$3="Entire Portfolio",SUMIF('SP List (I-REAP)'!$D:$D,AllPGundertake!$C16,'SP List (I-REAP)'!$AA:$AA),IF($J$3="Approved Subprojects",SUMIFS('SP List (I-REAP)'!$AA:$AA,'SP List (I-REAP)'!$D:$D,AllPGundertake!$C16,'SP List (I-REAP)'!$P:$P,AllPGundertake!$J$3),IF($J$3="Pipelined Subprojects",SUMIFS('SP List (I-REAP)'!$AA:$AA,'SP List (I-REAP)'!$D:$D,AllPGundertake!$C16,'SP List (I-REAP)'!$P:$P,AllPGundertake!$J$3))))</f>
        <v>0</v>
      </c>
      <c r="G16" s="149" t="str">
        <f>IF($J$3="Entire Portfolio",SUMIF('SP List (I-REAP)'!$D:$D,AllPGundertake!$C16,'SP List (I-REAP)'!$AD:$AD),IF($J$3="Approved Subprojects",SUMIFS('SP List (I-REAP)'!$AD:$AD,'SP List (I-REAP)'!$D:$D,AllPGundertake!$C16,'SP List (I-REAP)'!$P:$P,AllPGundertake!$J$3),IF($J$3="Pipelined Subprojects",SUMIFS('SP List (I-REAP)'!$AD:$AD,'SP List (I-REAP)'!$D:$D,AllPGundertake!$C16,'SP List (I-REAP)'!$P:$P,AllPGundertake!$J$3))))</f>
        <v>0</v>
      </c>
      <c r="H16" s="159" t="str">
        <f>IFERROR((+E16/F16)*1000," ")</f>
        <v>0</v>
      </c>
      <c r="I16" s="159" t="str">
        <f>IFERROR(E16*1000/G16," ")</f>
        <v>0</v>
      </c>
      <c r="J16" s="149" t="str">
        <f>IF($J$3="Entire Portfolio",COUNTIFS('SP List (I-REAP)'!$D:$D,AllPGundertake!$C16,'SP List (I-REAP)'!$I:$I,$J$6),IF($J$3="Approved Subprojects",COUNTIFS('SP List (I-REAP)'!$D:$D,AllPGundertake!$C16,'SP List (I-REAP)'!$P:$P,AllPGundertake!$J$3,'SP List (I-REAP)'!$I:$I,$J$6),IF($J$3="Pipelined Subprojects",COUNTIFS('SP List (I-REAP)'!$D:$D,AllPGundertake!$C16,'SP List (I-REAP)'!$P:$P,AllPGundertake!$J$3,'SP List (I-REAP)'!$I:$I,$J$6))))</f>
        <v>0</v>
      </c>
      <c r="K16" s="148" t="str">
        <f>IF($J$3="Entire Portfolio",SUMIFS('SP List (I-REAP)'!$O:$O,'SP List (I-REAP)'!$D:$D,AllPGundertake!$C16,'SP List (I-REAP)'!$I:$I,AllPGundertake!$J$6),IF($J$3="Approved Subprojects",SUMIFS('SP List (I-REAP)'!$O:$O,'SP List (I-REAP)'!$D:$D,AllPGundertake!$C16,'SP List (I-REAP)'!$P:$P,AllPGundertake!$J$3,'SP List (I-REAP)'!$I:$I,AllPGundertake!$J$6),IF($J$3="Pipelined Subprojects",SUMIFS('SP List (I-REAP)'!$O:$O,'SP List (I-REAP)'!$D:$D,AllPGundertake!$C16,'SP List (I-REAP)'!$P:$P,AllPGundertake!$J$3,'SP List (I-REAP)'!$I:$I,AllPGundertake!$J$6))))/1000000</f>
        <v>0</v>
      </c>
      <c r="L16" s="149" t="str">
        <f>IF($J$3="Entire Portfolio",SUMIFS('SP List (I-REAP)'!$AA:$AA,'SP List (I-REAP)'!$D:$D,AllPGundertake!$C16,'SP List (I-REAP)'!$I:$I,$J$6),IF($J$3="Approved Subprojects",SUMIFS('SP List (I-REAP)'!$AA:$AA,'SP List (I-REAP)'!$D:$D,AllPGundertake!$C16,'SP List (I-REAP)'!$P:$P,AllPGundertake!$J$3,'SP List (I-REAP)'!$I:$I,$J$6),IF($J$3="Pipelined Subprojects",SUMIFS('SP List (I-REAP)'!$AA:$AA,'SP List (I-REAP)'!$D:$D,AllPGundertake!$C16,'SP List (I-REAP)'!$P:$P,AllPGundertake!$J$3,'SP List (I-REAP)'!$I:$I,$J$6))))</f>
        <v>0</v>
      </c>
      <c r="M16" s="149" t="str">
        <f>IF($J$3="Entire Portfolio",SUMIFS('SP List (I-REAP)'!$AD:$AD,'SP List (I-REAP)'!$D:$D,AllPGundertake!$C16,'SP List (I-REAP)'!$I:$I,$J$6),IF($J$3="Approved Subprojects",SUMIFS('SP List (I-REAP)'!$AD:$AD,'SP List (I-REAP)'!$D:$D,AllPGundertake!$C16,'SP List (I-REAP)'!$P:$P,AllPGundertake!$J$3,'SP List (I-REAP)'!$I:$I,$J$6),IF($J$3="Pipelined Subprojects",SUMIFS('SP List (I-REAP)'!$AD:$AD,'SP List (I-REAP)'!$D:$D,AllPGundertake!$C16,'SP List (I-REAP)'!$P:$P,AllPGundertake!$J$3,'SP List (I-REAP)'!$I:$I,$J$6))))</f>
        <v>0</v>
      </c>
      <c r="N16" s="149" t="str">
        <f>IF($J$3="Entire Portfolio",COUNTIFS('SP List (I-REAP)'!$D:$D,AllPGundertake!$C16,'SP List (I-REAP)'!$I:$I,$N$6),IF($J$3="Approved Subprojects",COUNTIFS('SP List (I-REAP)'!$D:$D,AllPGundertake!$C16,'SP List (I-REAP)'!$P:$P,AllPGundertake!$J$3,'SP List (I-REAP)'!$I:$I,$N$6),IF($J$3="Pipelined Subprojects",COUNTIFS('SP List (I-REAP)'!$D:$D,AllPGundertake!$C16,'SP List (I-REAP)'!$P:$P,AllPGundertake!$J$3,'SP List (I-REAP)'!$I:$I,$N$6))))</f>
        <v>0</v>
      </c>
      <c r="O16" s="148" t="str">
        <f>IF($J$3="Entire Portfolio",SUMIFS('SP List (I-REAP)'!$O:$O,'SP List (I-REAP)'!$D:$D,AllPGundertake!$C16,'SP List (I-REAP)'!$I:$I,AllPGundertake!$N$6),IF($J$3="Approved Subprojects",SUMIFS('SP List (I-REAP)'!$O:$O,'SP List (I-REAP)'!$D:$D,AllPGundertake!$C16,'SP List (I-REAP)'!$P:$P,AllPGundertake!$J$3,'SP List (I-REAP)'!$I:$I,AllPGundertake!$N$6),IF($J$3="Pipelined Subprojects",SUMIFS('SP List (I-REAP)'!$O:$O,'SP List (I-REAP)'!$D:$D,AllPGundertake!$C16,'SP List (I-REAP)'!$P:$P,AllPGundertake!$J$3,'SP List (I-REAP)'!$I:$I,AllPGundertake!$N$6))))/1000000</f>
        <v>0</v>
      </c>
      <c r="P16" s="149" t="str">
        <f>IF($J$3="Entire Portfolio",SUMIFS('SP List (I-REAP)'!$AA:$AA,'SP List (I-REAP)'!$D:$D,AllPGundertake!$C16,'SP List (I-REAP)'!$I:$I,$N$6),IF($J$3="Approved Subprojects",SUMIFS('SP List (I-REAP)'!$AA:$AA,'SP List (I-REAP)'!$D:$D,AllPGundertake!$C16,'SP List (I-REAP)'!$P:$P,AllPGundertake!$J$3,'SP List (I-REAP)'!$I:$I,$N$6),IF($J$3="Pipelined Subprojects",SUMIFS('SP List (I-REAP)'!$AA:$AA,'SP List (I-REAP)'!$D:$D,AllPGundertake!$C16,'SP List (I-REAP)'!$P:$P,AllPGundertake!$J$3,'SP List (I-REAP)'!$I:$I,$N$6))))</f>
        <v>0</v>
      </c>
      <c r="Q16" s="149" t="str">
        <f>IF($J$3="Entire Portfolio",SUMIFS('SP List (I-REAP)'!$AD:$AD,'SP List (I-REAP)'!$D:$D,AllPGundertake!$C16,'SP List (I-REAP)'!$I:$I,$N$6),IF($J$3="Approved Subprojects",SUMIFS('SP List (I-REAP)'!$AD:$AD,'SP List (I-REAP)'!$D:$D,AllPGundertake!$C16,'SP List (I-REAP)'!$P:$P,AllPGundertake!$J$3,'SP List (I-REAP)'!$I:$I,$N$6),IF($J$3="Pipelined Subprojects",SUMIFS('SP List (I-REAP)'!$AD:$AD,'SP List (I-REAP)'!$D:$D,AllPGundertake!$C16,'SP List (I-REAP)'!$P:$P,AllPGundertake!$J$3,'SP List (I-REAP)'!$I:$I,$N$6))))</f>
        <v>0</v>
      </c>
      <c r="R16" s="149" t="str">
        <f>IF($J$3="Entire Portfolio",COUNTIFS('SP List (I-REAP)'!$D:$D,AllPGundertake!$C16,'SP List (I-REAP)'!$I:$I,$R$6),IF($J$3="Approved Subprojects",COUNTIFS('SP List (I-REAP)'!$D:$D,AllPGundertake!$C16,'SP List (I-REAP)'!$P:$P,AllPGundertake!$J$3,'SP List (I-REAP)'!$I:$I,$R$6),IF($J$3="Pipelined Subprojects",COUNTIFS('SP List (I-REAP)'!$D:$D,AllPGundertake!$C16,'SP List (I-REAP)'!$P:$P,AllPGundertake!$J$3,'SP List (I-REAP)'!$I:$I,$R$6))))</f>
        <v>0</v>
      </c>
      <c r="S16" s="148" t="str">
        <f>IF($J$3="Entire Portfolio",SUMIFS('SP List (I-REAP)'!$O:$O,'SP List (I-REAP)'!$D:$D,AllPGundertake!$C16,'SP List (I-REAP)'!$I:$I,AllPGundertake!$R$6),IF($J$3="Approved Subprojects",SUMIFS('SP List (I-REAP)'!$O:$O,'SP List (I-REAP)'!$D:$D,AllPGundertake!$C16,'SP List (I-REAP)'!$P:$P,AllPGundertake!$J$3,'SP List (I-REAP)'!$I:$I,AllPGundertake!$R$6),IF($J$3="Pipelined Subprojects",SUMIFS('SP List (I-REAP)'!$O:$O,'SP List (I-REAP)'!$D:$D,AllPGundertake!$C16,'SP List (I-REAP)'!$P:$P,AllPGundertake!$J$3,'SP List (I-REAP)'!$I:$I,AllPGundertake!$R$6))))/1000000</f>
        <v>0</v>
      </c>
      <c r="T16" s="149" t="str">
        <f>IF($J$3="Entire Portfolio",SUMIFS('SP List (I-REAP)'!$AA:$AA,'SP List (I-REAP)'!$D:$D,AllPGundertake!$C16,'SP List (I-REAP)'!$I:$I,$R$6),IF($J$3="Approved Subprojects",SUMIFS('SP List (I-REAP)'!$AA:$AA,'SP List (I-REAP)'!$D:$D,AllPGundertake!$C16,'SP List (I-REAP)'!$P:$P,AllPGundertake!$J$3,'SP List (I-REAP)'!$I:$I,$R$6),IF($J$3="Pipelined Subprojects",SUMIFS('SP List (I-REAP)'!$AA:$AA,'SP List (I-REAP)'!$D:$D,AllPGundertake!$C16,'SP List (I-REAP)'!$P:$P,AllPGundertake!$J$3,'SP List (I-REAP)'!$I:$I,$R$6))))</f>
        <v>0</v>
      </c>
      <c r="U16" s="149" t="str">
        <f>IF($J$3="Entire Portfolio",SUMIFS('SP List (I-REAP)'!$AD:$AD,'SP List (I-REAP)'!$D:$D,AllPGundertake!$C16,'SP List (I-REAP)'!$I:$I,$R$6),IF($J$3="Approved Subprojects",SUMIFS('SP List (I-REAP)'!$AD:$AD,'SP List (I-REAP)'!$D:$D,AllPGundertake!$C16,'SP List (I-REAP)'!$P:$P,AllPGundertake!$J$3,'SP List (I-REAP)'!$I:$I,$R$6),IF($J$3="Pipelined Subprojects",SUMIFS('SP List (I-REAP)'!$AD:$AD,'SP List (I-REAP)'!$D:$D,AllPGundertake!$C16,'SP List (I-REAP)'!$P:$P,AllPGundertake!$J$3,'SP List (I-REAP)'!$I:$I,$R$6))))</f>
        <v>0</v>
      </c>
      <c r="V16" s="149" t="str">
        <f>IF($J$3="Entire Portfolio",COUNTIFS('SP List (I-REAP)'!$D:$D,AllPGundertake!$C16,'SP List (I-REAP)'!$I:$I,$V$6),IF($J$3="Approved Subprojects",COUNTIFS('SP List (I-REAP)'!$D:$D,AllPGundertake!$C16,'SP List (I-REAP)'!$P:$P,AllPGundertake!$J$3,'SP List (I-REAP)'!$I:$I,$V$6),IF($J$3="Pipelined Subprojects",COUNTIFS('SP List (I-REAP)'!$D:$D,AllPGundertake!$C16,'SP List (I-REAP)'!$P:$P,AllPGundertake!$J$3,'SP List (I-REAP)'!$I:$I,$V$6))))</f>
        <v>0</v>
      </c>
      <c r="W16" s="148" t="str">
        <f>IF($J$3="Entire Portfolio",SUMIFS('SP List (I-REAP)'!$O:$O,'SP List (I-REAP)'!$D:$D,AllPGundertake!$C16,'SP List (I-REAP)'!$I:$I,AllPGundertake!$V$6),IF($J$3="Approved Subprojects",SUMIFS('SP List (I-REAP)'!$O:$O,'SP List (I-REAP)'!$D:$D,AllPGundertake!$C16,'SP List (I-REAP)'!$P:$P,AllPGundertake!$J$3,'SP List (I-REAP)'!$I:$I,AllPGundertake!$V$6),IF($J$3="Pipelined Subprojects",SUMIFS('SP List (I-REAP)'!$O:$O,'SP List (I-REAP)'!$D:$D,AllPGundertake!$C16,'SP List (I-REAP)'!$P:$P,AllPGundertake!$J$3,'SP List (I-REAP)'!$I:$I,AllPGundertake!$V$6))))/1000000</f>
        <v>0</v>
      </c>
      <c r="X16" s="149" t="str">
        <f>IF($J$3="Entire Portfolio",SUMIFS('SP List (I-REAP)'!$AA:$AA,'SP List (I-REAP)'!$D:$D,AllPGundertake!$C16,'SP List (I-REAP)'!$I:$I,$V$6),IF($J$3="Approved Subprojects",SUMIFS('SP List (I-REAP)'!$AA:$AA,'SP List (I-REAP)'!$D:$D,AllPGundertake!$C16,'SP List (I-REAP)'!$P:$P,AllPGundertake!$J$3,'SP List (I-REAP)'!$I:$I,$V$6),IF($J$3="Pipelined Subprojects",SUMIFS('SP List (I-REAP)'!$AA:$AA,'SP List (I-REAP)'!$D:$D,AllPGundertake!$C16,'SP List (I-REAP)'!$P:$P,AllPGundertake!$J$3,'SP List (I-REAP)'!$I:$I,$V$6))))</f>
        <v>0</v>
      </c>
      <c r="Y16" s="149" t="str">
        <f>IF($J$3="Entire Portfolio",SUMIFS('SP List (I-REAP)'!$AD:$AD,'SP List (I-REAP)'!$D:$D,AllPGundertake!$C16,'SP List (I-REAP)'!$I:$I,$V$6),IF($J$3="Approved Subprojects",SUMIFS('SP List (I-REAP)'!$AD:$AD,'SP List (I-REAP)'!$D:$D,AllPGundertake!$C16,'SP List (I-REAP)'!$P:$P,AllPGundertake!$J$3,'SP List (I-REAP)'!$I:$I,$V$6),IF($J$3="Pipelined Subprojects",SUMIFS('SP List (I-REAP)'!$AD:$AD,'SP List (I-REAP)'!$D:$D,AllPGundertake!$C16,'SP List (I-REAP)'!$P:$P,AllPGundertake!$J$3,'SP List (I-REAP)'!$I:$I,$V$6))))</f>
        <v>0</v>
      </c>
    </row>
    <row r="17" spans="1:26">
      <c r="B17" s="193" t="s">
        <v>4</v>
      </c>
      <c r="C17" s="193" t="s">
        <v>58</v>
      </c>
      <c r="D17" s="149" t="str">
        <f>IF($J$3="Entire Portfolio",COUNTIF('SP List (I-REAP)'!$D:$D,AllPGundertake!$C17),IF($J$3="Approved Subprojects",COUNTIFS('SP List (I-REAP)'!$D:$D,AllPGundertake!$C17,'SP List (I-REAP)'!$P:$P,AllPGundertake!$J$3),IF($J$3="Pipelined Subprojects",COUNTIFS('SP List (I-REAP)'!$D:$D,AllPGundertake!$C17,'SP List (I-REAP)'!$P:$P,AllPGundertake!$J$3))))</f>
        <v>0</v>
      </c>
      <c r="E17" s="148" t="str">
        <f>IF($J$3="Entire Portfolio",SUMIF('SP List (I-REAP)'!$D:$D,AllPGundertake!$C17,'SP List (I-REAP)'!$O:$O),IF($J$3="Approved Subprojects",SUMIFS('SP List (I-REAP)'!$O:$O,'SP List (I-REAP)'!$D:$D,AllPGundertake!$C17,'SP List (I-REAP)'!$P:$P,AllPGundertake!$J$3),IF($J$3="Pipelined Subprojects",SUMIFS('SP List (I-REAP)'!$O:$O,'SP List (I-REAP)'!$D:$D,AllPGundertake!$C17,'SP List (I-REAP)'!$P:$P,AllPGundertake!$J$3))))/1000000</f>
        <v>0</v>
      </c>
      <c r="F17" s="149" t="str">
        <f>IF($J$3="Entire Portfolio",SUMIF('SP List (I-REAP)'!$D:$D,AllPGundertake!$C17,'SP List (I-REAP)'!$AA:$AA),IF($J$3="Approved Subprojects",SUMIFS('SP List (I-REAP)'!$AA:$AA,'SP List (I-REAP)'!$D:$D,AllPGundertake!$C17,'SP List (I-REAP)'!$P:$P,AllPGundertake!$J$3),IF($J$3="Pipelined Subprojects",SUMIFS('SP List (I-REAP)'!$AA:$AA,'SP List (I-REAP)'!$D:$D,AllPGundertake!$C17,'SP List (I-REAP)'!$P:$P,AllPGundertake!$J$3))))</f>
        <v>0</v>
      </c>
      <c r="G17" s="149" t="str">
        <f>IF($J$3="Entire Portfolio",SUMIF('SP List (I-REAP)'!$D:$D,AllPGundertake!$C17,'SP List (I-REAP)'!$AD:$AD),IF($J$3="Approved Subprojects",SUMIFS('SP List (I-REAP)'!$AD:$AD,'SP List (I-REAP)'!$D:$D,AllPGundertake!$C17,'SP List (I-REAP)'!$P:$P,AllPGundertake!$J$3),IF($J$3="Pipelined Subprojects",SUMIFS('SP List (I-REAP)'!$AD:$AD,'SP List (I-REAP)'!$D:$D,AllPGundertake!$C17,'SP List (I-REAP)'!$P:$P,AllPGundertake!$J$3))))</f>
        <v>0</v>
      </c>
      <c r="H17" s="159" t="str">
        <f>IFERROR((+E17/F17)*1000," ")</f>
        <v>0</v>
      </c>
      <c r="I17" s="159" t="str">
        <f>IFERROR(E17*1000/G17," ")</f>
        <v>0</v>
      </c>
      <c r="J17" s="149" t="str">
        <f>IF($J$3="Entire Portfolio",COUNTIFS('SP List (I-REAP)'!$D:$D,AllPGundertake!$C17,'SP List (I-REAP)'!$I:$I,$J$6),IF($J$3="Approved Subprojects",COUNTIFS('SP List (I-REAP)'!$D:$D,AllPGundertake!$C17,'SP List (I-REAP)'!$P:$P,AllPGundertake!$J$3,'SP List (I-REAP)'!$I:$I,$J$6),IF($J$3="Pipelined Subprojects",COUNTIFS('SP List (I-REAP)'!$D:$D,AllPGundertake!$C17,'SP List (I-REAP)'!$P:$P,AllPGundertake!$J$3,'SP List (I-REAP)'!$I:$I,$J$6))))</f>
        <v>0</v>
      </c>
      <c r="K17" s="148" t="str">
        <f>IF($J$3="Entire Portfolio",SUMIFS('SP List (I-REAP)'!$O:$O,'SP List (I-REAP)'!$D:$D,AllPGundertake!$C17,'SP List (I-REAP)'!$I:$I,AllPGundertake!$J$6),IF($J$3="Approved Subprojects",SUMIFS('SP List (I-REAP)'!$O:$O,'SP List (I-REAP)'!$D:$D,AllPGundertake!$C17,'SP List (I-REAP)'!$P:$P,AllPGundertake!$J$3,'SP List (I-REAP)'!$I:$I,AllPGundertake!$J$6),IF($J$3="Pipelined Subprojects",SUMIFS('SP List (I-REAP)'!$O:$O,'SP List (I-REAP)'!$D:$D,AllPGundertake!$C17,'SP List (I-REAP)'!$P:$P,AllPGundertake!$J$3,'SP List (I-REAP)'!$I:$I,AllPGundertake!$J$6))))/1000000</f>
        <v>0</v>
      </c>
      <c r="L17" s="149" t="str">
        <f>IF($J$3="Entire Portfolio",SUMIFS('SP List (I-REAP)'!$AA:$AA,'SP List (I-REAP)'!$D:$D,AllPGundertake!$C17,'SP List (I-REAP)'!$I:$I,$J$6),IF($J$3="Approved Subprojects",SUMIFS('SP List (I-REAP)'!$AA:$AA,'SP List (I-REAP)'!$D:$D,AllPGundertake!$C17,'SP List (I-REAP)'!$P:$P,AllPGundertake!$J$3,'SP List (I-REAP)'!$I:$I,$J$6),IF($J$3="Pipelined Subprojects",SUMIFS('SP List (I-REAP)'!$AA:$AA,'SP List (I-REAP)'!$D:$D,AllPGundertake!$C17,'SP List (I-REAP)'!$P:$P,AllPGundertake!$J$3,'SP List (I-REAP)'!$I:$I,$J$6))))</f>
        <v>0</v>
      </c>
      <c r="M17" s="149" t="str">
        <f>IF($J$3="Entire Portfolio",SUMIFS('SP List (I-REAP)'!$AD:$AD,'SP List (I-REAP)'!$D:$D,AllPGundertake!$C17,'SP List (I-REAP)'!$I:$I,$J$6),IF($J$3="Approved Subprojects",SUMIFS('SP List (I-REAP)'!$AD:$AD,'SP List (I-REAP)'!$D:$D,AllPGundertake!$C17,'SP List (I-REAP)'!$P:$P,AllPGundertake!$J$3,'SP List (I-REAP)'!$I:$I,$J$6),IF($J$3="Pipelined Subprojects",SUMIFS('SP List (I-REAP)'!$AD:$AD,'SP List (I-REAP)'!$D:$D,AllPGundertake!$C17,'SP List (I-REAP)'!$P:$P,AllPGundertake!$J$3,'SP List (I-REAP)'!$I:$I,$J$6))))</f>
        <v>0</v>
      </c>
      <c r="N17" s="149" t="str">
        <f>IF($J$3="Entire Portfolio",COUNTIFS('SP List (I-REAP)'!$D:$D,AllPGundertake!$C17,'SP List (I-REAP)'!$I:$I,$N$6),IF($J$3="Approved Subprojects",COUNTIFS('SP List (I-REAP)'!$D:$D,AllPGundertake!$C17,'SP List (I-REAP)'!$P:$P,AllPGundertake!$J$3,'SP List (I-REAP)'!$I:$I,$N$6),IF($J$3="Pipelined Subprojects",COUNTIFS('SP List (I-REAP)'!$D:$D,AllPGundertake!$C17,'SP List (I-REAP)'!$P:$P,AllPGundertake!$J$3,'SP List (I-REAP)'!$I:$I,$N$6))))</f>
        <v>0</v>
      </c>
      <c r="O17" s="148" t="str">
        <f>IF($J$3="Entire Portfolio",SUMIFS('SP List (I-REAP)'!$O:$O,'SP List (I-REAP)'!$D:$D,AllPGundertake!$C17,'SP List (I-REAP)'!$I:$I,AllPGundertake!$N$6),IF($J$3="Approved Subprojects",SUMIFS('SP List (I-REAP)'!$O:$O,'SP List (I-REAP)'!$D:$D,AllPGundertake!$C17,'SP List (I-REAP)'!$P:$P,AllPGundertake!$J$3,'SP List (I-REAP)'!$I:$I,AllPGundertake!$N$6),IF($J$3="Pipelined Subprojects",SUMIFS('SP List (I-REAP)'!$O:$O,'SP List (I-REAP)'!$D:$D,AllPGundertake!$C17,'SP List (I-REAP)'!$P:$P,AllPGundertake!$J$3,'SP List (I-REAP)'!$I:$I,AllPGundertake!$N$6))))/1000000</f>
        <v>0</v>
      </c>
      <c r="P17" s="149" t="str">
        <f>IF($J$3="Entire Portfolio",SUMIFS('SP List (I-REAP)'!$AA:$AA,'SP List (I-REAP)'!$D:$D,AllPGundertake!$C17,'SP List (I-REAP)'!$I:$I,$N$6),IF($J$3="Approved Subprojects",SUMIFS('SP List (I-REAP)'!$AA:$AA,'SP List (I-REAP)'!$D:$D,AllPGundertake!$C17,'SP List (I-REAP)'!$P:$P,AllPGundertake!$J$3,'SP List (I-REAP)'!$I:$I,$N$6),IF($J$3="Pipelined Subprojects",SUMIFS('SP List (I-REAP)'!$AA:$AA,'SP List (I-REAP)'!$D:$D,AllPGundertake!$C17,'SP List (I-REAP)'!$P:$P,AllPGundertake!$J$3,'SP List (I-REAP)'!$I:$I,$N$6))))</f>
        <v>0</v>
      </c>
      <c r="Q17" s="149" t="str">
        <f>IF($J$3="Entire Portfolio",SUMIFS('SP List (I-REAP)'!$AD:$AD,'SP List (I-REAP)'!$D:$D,AllPGundertake!$C17,'SP List (I-REAP)'!$I:$I,$N$6),IF($J$3="Approved Subprojects",SUMIFS('SP List (I-REAP)'!$AD:$AD,'SP List (I-REAP)'!$D:$D,AllPGundertake!$C17,'SP List (I-REAP)'!$P:$P,AllPGundertake!$J$3,'SP List (I-REAP)'!$I:$I,$N$6),IF($J$3="Pipelined Subprojects",SUMIFS('SP List (I-REAP)'!$AD:$AD,'SP List (I-REAP)'!$D:$D,AllPGundertake!$C17,'SP List (I-REAP)'!$P:$P,AllPGundertake!$J$3,'SP List (I-REAP)'!$I:$I,$N$6))))</f>
        <v>0</v>
      </c>
      <c r="R17" s="149" t="str">
        <f>IF($J$3="Entire Portfolio",COUNTIFS('SP List (I-REAP)'!$D:$D,AllPGundertake!$C17,'SP List (I-REAP)'!$I:$I,$R$6),IF($J$3="Approved Subprojects",COUNTIFS('SP List (I-REAP)'!$D:$D,AllPGundertake!$C17,'SP List (I-REAP)'!$P:$P,AllPGundertake!$J$3,'SP List (I-REAP)'!$I:$I,$R$6),IF($J$3="Pipelined Subprojects",COUNTIFS('SP List (I-REAP)'!$D:$D,AllPGundertake!$C17,'SP List (I-REAP)'!$P:$P,AllPGundertake!$J$3,'SP List (I-REAP)'!$I:$I,$R$6))))</f>
        <v>0</v>
      </c>
      <c r="S17" s="148" t="str">
        <f>IF($J$3="Entire Portfolio",SUMIFS('SP List (I-REAP)'!$O:$O,'SP List (I-REAP)'!$D:$D,AllPGundertake!$C17,'SP List (I-REAP)'!$I:$I,AllPGundertake!$R$6),IF($J$3="Approved Subprojects",SUMIFS('SP List (I-REAP)'!$O:$O,'SP List (I-REAP)'!$D:$D,AllPGundertake!$C17,'SP List (I-REAP)'!$P:$P,AllPGundertake!$J$3,'SP List (I-REAP)'!$I:$I,AllPGundertake!$R$6),IF($J$3="Pipelined Subprojects",SUMIFS('SP List (I-REAP)'!$O:$O,'SP List (I-REAP)'!$D:$D,AllPGundertake!$C17,'SP List (I-REAP)'!$P:$P,AllPGundertake!$J$3,'SP List (I-REAP)'!$I:$I,AllPGundertake!$R$6))))/1000000</f>
        <v>0</v>
      </c>
      <c r="T17" s="149" t="str">
        <f>IF($J$3="Entire Portfolio",SUMIFS('SP List (I-REAP)'!$AA:$AA,'SP List (I-REAP)'!$D:$D,AllPGundertake!$C17,'SP List (I-REAP)'!$I:$I,$R$6),IF($J$3="Approved Subprojects",SUMIFS('SP List (I-REAP)'!$AA:$AA,'SP List (I-REAP)'!$D:$D,AllPGundertake!$C17,'SP List (I-REAP)'!$P:$P,AllPGundertake!$J$3,'SP List (I-REAP)'!$I:$I,$R$6),IF($J$3="Pipelined Subprojects",SUMIFS('SP List (I-REAP)'!$AA:$AA,'SP List (I-REAP)'!$D:$D,AllPGundertake!$C17,'SP List (I-REAP)'!$P:$P,AllPGundertake!$J$3,'SP List (I-REAP)'!$I:$I,$R$6))))</f>
        <v>0</v>
      </c>
      <c r="U17" s="149" t="str">
        <f>IF($J$3="Entire Portfolio",SUMIFS('SP List (I-REAP)'!$AD:$AD,'SP List (I-REAP)'!$D:$D,AllPGundertake!$C17,'SP List (I-REAP)'!$I:$I,$R$6),IF($J$3="Approved Subprojects",SUMIFS('SP List (I-REAP)'!$AD:$AD,'SP List (I-REAP)'!$D:$D,AllPGundertake!$C17,'SP List (I-REAP)'!$P:$P,AllPGundertake!$J$3,'SP List (I-REAP)'!$I:$I,$R$6),IF($J$3="Pipelined Subprojects",SUMIFS('SP List (I-REAP)'!$AD:$AD,'SP List (I-REAP)'!$D:$D,AllPGundertake!$C17,'SP List (I-REAP)'!$P:$P,AllPGundertake!$J$3,'SP List (I-REAP)'!$I:$I,$R$6))))</f>
        <v>0</v>
      </c>
      <c r="V17" s="149" t="str">
        <f>IF($J$3="Entire Portfolio",COUNTIFS('SP List (I-REAP)'!$D:$D,AllPGundertake!$C17,'SP List (I-REAP)'!$I:$I,$V$6),IF($J$3="Approved Subprojects",COUNTIFS('SP List (I-REAP)'!$D:$D,AllPGundertake!$C17,'SP List (I-REAP)'!$P:$P,AllPGundertake!$J$3,'SP List (I-REAP)'!$I:$I,$V$6),IF($J$3="Pipelined Subprojects",COUNTIFS('SP List (I-REAP)'!$D:$D,AllPGundertake!$C17,'SP List (I-REAP)'!$P:$P,AllPGundertake!$J$3,'SP List (I-REAP)'!$I:$I,$V$6))))</f>
        <v>0</v>
      </c>
      <c r="W17" s="148" t="str">
        <f>IF($J$3="Entire Portfolio",SUMIFS('SP List (I-REAP)'!$O:$O,'SP List (I-REAP)'!$D:$D,AllPGundertake!$C17,'SP List (I-REAP)'!$I:$I,AllPGundertake!$V$6),IF($J$3="Approved Subprojects",SUMIFS('SP List (I-REAP)'!$O:$O,'SP List (I-REAP)'!$D:$D,AllPGundertake!$C17,'SP List (I-REAP)'!$P:$P,AllPGundertake!$J$3,'SP List (I-REAP)'!$I:$I,AllPGundertake!$V$6),IF($J$3="Pipelined Subprojects",SUMIFS('SP List (I-REAP)'!$O:$O,'SP List (I-REAP)'!$D:$D,AllPGundertake!$C17,'SP List (I-REAP)'!$P:$P,AllPGundertake!$J$3,'SP List (I-REAP)'!$I:$I,AllPGundertake!$V$6))))/1000000</f>
        <v>0</v>
      </c>
      <c r="X17" s="149" t="str">
        <f>IF($J$3="Entire Portfolio",SUMIFS('SP List (I-REAP)'!$AA:$AA,'SP List (I-REAP)'!$D:$D,AllPGundertake!$C17,'SP List (I-REAP)'!$I:$I,$V$6),IF($J$3="Approved Subprojects",SUMIFS('SP List (I-REAP)'!$AA:$AA,'SP List (I-REAP)'!$D:$D,AllPGundertake!$C17,'SP List (I-REAP)'!$P:$P,AllPGundertake!$J$3,'SP List (I-REAP)'!$I:$I,$V$6),IF($J$3="Pipelined Subprojects",SUMIFS('SP List (I-REAP)'!$AA:$AA,'SP List (I-REAP)'!$D:$D,AllPGundertake!$C17,'SP List (I-REAP)'!$P:$P,AllPGundertake!$J$3,'SP List (I-REAP)'!$I:$I,$V$6))))</f>
        <v>0</v>
      </c>
      <c r="Y17" s="149" t="str">
        <f>IF($J$3="Entire Portfolio",SUMIFS('SP List (I-REAP)'!$AD:$AD,'SP List (I-REAP)'!$D:$D,AllPGundertake!$C17,'SP List (I-REAP)'!$I:$I,$V$6),IF($J$3="Approved Subprojects",SUMIFS('SP List (I-REAP)'!$AD:$AD,'SP List (I-REAP)'!$D:$D,AllPGundertake!$C17,'SP List (I-REAP)'!$P:$P,AllPGundertake!$J$3,'SP List (I-REAP)'!$I:$I,$V$6),IF($J$3="Pipelined Subprojects",SUMIFS('SP List (I-REAP)'!$AD:$AD,'SP List (I-REAP)'!$D:$D,AllPGundertake!$C17,'SP List (I-REAP)'!$P:$P,AllPGundertake!$J$3,'SP List (I-REAP)'!$I:$I,$V$6))))</f>
        <v>0</v>
      </c>
    </row>
    <row r="18" spans="1:26">
      <c r="B18" s="193" t="s">
        <v>4</v>
      </c>
      <c r="C18" s="193" t="s">
        <v>62</v>
      </c>
      <c r="D18" s="149" t="str">
        <f>IF($J$3="Entire Portfolio",COUNTIF('SP List (I-REAP)'!$D:$D,AllPGundertake!$C18),IF($J$3="Approved Subprojects",COUNTIFS('SP List (I-REAP)'!$D:$D,AllPGundertake!$C18,'SP List (I-REAP)'!$P:$P,AllPGundertake!$J$3),IF($J$3="Pipelined Subprojects",COUNTIFS('SP List (I-REAP)'!$D:$D,AllPGundertake!$C18,'SP List (I-REAP)'!$P:$P,AllPGundertake!$J$3))))</f>
        <v>0</v>
      </c>
      <c r="E18" s="148" t="str">
        <f>IF($J$3="Entire Portfolio",SUMIF('SP List (I-REAP)'!$D:$D,AllPGundertake!$C18,'SP List (I-REAP)'!$O:$O),IF($J$3="Approved Subprojects",SUMIFS('SP List (I-REAP)'!$O:$O,'SP List (I-REAP)'!$D:$D,AllPGundertake!$C18,'SP List (I-REAP)'!$P:$P,AllPGundertake!$J$3),IF($J$3="Pipelined Subprojects",SUMIFS('SP List (I-REAP)'!$O:$O,'SP List (I-REAP)'!$D:$D,AllPGundertake!$C18,'SP List (I-REAP)'!$P:$P,AllPGundertake!$J$3))))/1000000</f>
        <v>0</v>
      </c>
      <c r="F18" s="149" t="str">
        <f>IF($J$3="Entire Portfolio",SUMIF('SP List (I-REAP)'!$D:$D,AllPGundertake!$C18,'SP List (I-REAP)'!$AA:$AA),IF($J$3="Approved Subprojects",SUMIFS('SP List (I-REAP)'!$AA:$AA,'SP List (I-REAP)'!$D:$D,AllPGundertake!$C18,'SP List (I-REAP)'!$P:$P,AllPGundertake!$J$3),IF($J$3="Pipelined Subprojects",SUMIFS('SP List (I-REAP)'!$AA:$AA,'SP List (I-REAP)'!$D:$D,AllPGundertake!$C18,'SP List (I-REAP)'!$P:$P,AllPGundertake!$J$3))))</f>
        <v>0</v>
      </c>
      <c r="G18" s="149" t="str">
        <f>IF($J$3="Entire Portfolio",SUMIF('SP List (I-REAP)'!$D:$D,AllPGundertake!$C18,'SP List (I-REAP)'!$AD:$AD),IF($J$3="Approved Subprojects",SUMIFS('SP List (I-REAP)'!$AD:$AD,'SP List (I-REAP)'!$D:$D,AllPGundertake!$C18,'SP List (I-REAP)'!$P:$P,AllPGundertake!$J$3),IF($J$3="Pipelined Subprojects",SUMIFS('SP List (I-REAP)'!$AD:$AD,'SP List (I-REAP)'!$D:$D,AllPGundertake!$C18,'SP List (I-REAP)'!$P:$P,AllPGundertake!$J$3))))</f>
        <v>0</v>
      </c>
      <c r="H18" s="159" t="str">
        <f>IFERROR((+E18/F18)*1000," ")</f>
        <v>0</v>
      </c>
      <c r="I18" s="159" t="str">
        <f>IFERROR(E18*1000/G18," ")</f>
        <v>0</v>
      </c>
      <c r="J18" s="149" t="str">
        <f>IF($J$3="Entire Portfolio",COUNTIFS('SP List (I-REAP)'!$D:$D,AllPGundertake!$C18,'SP List (I-REAP)'!$I:$I,$J$6),IF($J$3="Approved Subprojects",COUNTIFS('SP List (I-REAP)'!$D:$D,AllPGundertake!$C18,'SP List (I-REAP)'!$P:$P,AllPGundertake!$J$3,'SP List (I-REAP)'!$I:$I,$J$6),IF($J$3="Pipelined Subprojects",COUNTIFS('SP List (I-REAP)'!$D:$D,AllPGundertake!$C18,'SP List (I-REAP)'!$P:$P,AllPGundertake!$J$3,'SP List (I-REAP)'!$I:$I,$J$6))))</f>
        <v>0</v>
      </c>
      <c r="K18" s="148" t="str">
        <f>IF($J$3="Entire Portfolio",SUMIFS('SP List (I-REAP)'!$O:$O,'SP List (I-REAP)'!$D:$D,AllPGundertake!$C18,'SP List (I-REAP)'!$I:$I,AllPGundertake!$J$6),IF($J$3="Approved Subprojects",SUMIFS('SP List (I-REAP)'!$O:$O,'SP List (I-REAP)'!$D:$D,AllPGundertake!$C18,'SP List (I-REAP)'!$P:$P,AllPGundertake!$J$3,'SP List (I-REAP)'!$I:$I,AllPGundertake!$J$6),IF($J$3="Pipelined Subprojects",SUMIFS('SP List (I-REAP)'!$O:$O,'SP List (I-REAP)'!$D:$D,AllPGundertake!$C18,'SP List (I-REAP)'!$P:$P,AllPGundertake!$J$3,'SP List (I-REAP)'!$I:$I,AllPGundertake!$J$6))))/1000000</f>
        <v>0</v>
      </c>
      <c r="L18" s="149" t="str">
        <f>IF($J$3="Entire Portfolio",SUMIFS('SP List (I-REAP)'!$AA:$AA,'SP List (I-REAP)'!$D:$D,AllPGundertake!$C18,'SP List (I-REAP)'!$I:$I,$J$6),IF($J$3="Approved Subprojects",SUMIFS('SP List (I-REAP)'!$AA:$AA,'SP List (I-REAP)'!$D:$D,AllPGundertake!$C18,'SP List (I-REAP)'!$P:$P,AllPGundertake!$J$3,'SP List (I-REAP)'!$I:$I,$J$6),IF($J$3="Pipelined Subprojects",SUMIFS('SP List (I-REAP)'!$AA:$AA,'SP List (I-REAP)'!$D:$D,AllPGundertake!$C18,'SP List (I-REAP)'!$P:$P,AllPGundertake!$J$3,'SP List (I-REAP)'!$I:$I,$J$6))))</f>
        <v>0</v>
      </c>
      <c r="M18" s="149" t="str">
        <f>IF($J$3="Entire Portfolio",SUMIFS('SP List (I-REAP)'!$AD:$AD,'SP List (I-REAP)'!$D:$D,AllPGundertake!$C18,'SP List (I-REAP)'!$I:$I,$J$6),IF($J$3="Approved Subprojects",SUMIFS('SP List (I-REAP)'!$AD:$AD,'SP List (I-REAP)'!$D:$D,AllPGundertake!$C18,'SP List (I-REAP)'!$P:$P,AllPGundertake!$J$3,'SP List (I-REAP)'!$I:$I,$J$6),IF($J$3="Pipelined Subprojects",SUMIFS('SP List (I-REAP)'!$AD:$AD,'SP List (I-REAP)'!$D:$D,AllPGundertake!$C18,'SP List (I-REAP)'!$P:$P,AllPGundertake!$J$3,'SP List (I-REAP)'!$I:$I,$J$6))))</f>
        <v>0</v>
      </c>
      <c r="N18" s="149" t="str">
        <f>IF($J$3="Entire Portfolio",COUNTIFS('SP List (I-REAP)'!$D:$D,AllPGundertake!$C18,'SP List (I-REAP)'!$I:$I,$N$6),IF($J$3="Approved Subprojects",COUNTIFS('SP List (I-REAP)'!$D:$D,AllPGundertake!$C18,'SP List (I-REAP)'!$P:$P,AllPGundertake!$J$3,'SP List (I-REAP)'!$I:$I,$N$6),IF($J$3="Pipelined Subprojects",COUNTIFS('SP List (I-REAP)'!$D:$D,AllPGundertake!$C18,'SP List (I-REAP)'!$P:$P,AllPGundertake!$J$3,'SP List (I-REAP)'!$I:$I,$N$6))))</f>
        <v>0</v>
      </c>
      <c r="O18" s="148" t="str">
        <f>IF($J$3="Entire Portfolio",SUMIFS('SP List (I-REAP)'!$O:$O,'SP List (I-REAP)'!$D:$D,AllPGundertake!$C18,'SP List (I-REAP)'!$I:$I,AllPGundertake!$N$6),IF($J$3="Approved Subprojects",SUMIFS('SP List (I-REAP)'!$O:$O,'SP List (I-REAP)'!$D:$D,AllPGundertake!$C18,'SP List (I-REAP)'!$P:$P,AllPGundertake!$J$3,'SP List (I-REAP)'!$I:$I,AllPGundertake!$N$6),IF($J$3="Pipelined Subprojects",SUMIFS('SP List (I-REAP)'!$O:$O,'SP List (I-REAP)'!$D:$D,AllPGundertake!$C18,'SP List (I-REAP)'!$P:$P,AllPGundertake!$J$3,'SP List (I-REAP)'!$I:$I,AllPGundertake!$N$6))))/1000000</f>
        <v>0</v>
      </c>
      <c r="P18" s="149" t="str">
        <f>IF($J$3="Entire Portfolio",SUMIFS('SP List (I-REAP)'!$AA:$AA,'SP List (I-REAP)'!$D:$D,AllPGundertake!$C18,'SP List (I-REAP)'!$I:$I,$N$6),IF($J$3="Approved Subprojects",SUMIFS('SP List (I-REAP)'!$AA:$AA,'SP List (I-REAP)'!$D:$D,AllPGundertake!$C18,'SP List (I-REAP)'!$P:$P,AllPGundertake!$J$3,'SP List (I-REAP)'!$I:$I,$N$6),IF($J$3="Pipelined Subprojects",SUMIFS('SP List (I-REAP)'!$AA:$AA,'SP List (I-REAP)'!$D:$D,AllPGundertake!$C18,'SP List (I-REAP)'!$P:$P,AllPGundertake!$J$3,'SP List (I-REAP)'!$I:$I,$N$6))))</f>
        <v>0</v>
      </c>
      <c r="Q18" s="149" t="str">
        <f>IF($J$3="Entire Portfolio",SUMIFS('SP List (I-REAP)'!$AD:$AD,'SP List (I-REAP)'!$D:$D,AllPGundertake!$C18,'SP List (I-REAP)'!$I:$I,$N$6),IF($J$3="Approved Subprojects",SUMIFS('SP List (I-REAP)'!$AD:$AD,'SP List (I-REAP)'!$D:$D,AllPGundertake!$C18,'SP List (I-REAP)'!$P:$P,AllPGundertake!$J$3,'SP List (I-REAP)'!$I:$I,$N$6),IF($J$3="Pipelined Subprojects",SUMIFS('SP List (I-REAP)'!$AD:$AD,'SP List (I-REAP)'!$D:$D,AllPGundertake!$C18,'SP List (I-REAP)'!$P:$P,AllPGundertake!$J$3,'SP List (I-REAP)'!$I:$I,$N$6))))</f>
        <v>0</v>
      </c>
      <c r="R18" s="149" t="str">
        <f>IF($J$3="Entire Portfolio",COUNTIFS('SP List (I-REAP)'!$D:$D,AllPGundertake!$C18,'SP List (I-REAP)'!$I:$I,$R$6),IF($J$3="Approved Subprojects",COUNTIFS('SP List (I-REAP)'!$D:$D,AllPGundertake!$C18,'SP List (I-REAP)'!$P:$P,AllPGundertake!$J$3,'SP List (I-REAP)'!$I:$I,$R$6),IF($J$3="Pipelined Subprojects",COUNTIFS('SP List (I-REAP)'!$D:$D,AllPGundertake!$C18,'SP List (I-REAP)'!$P:$P,AllPGundertake!$J$3,'SP List (I-REAP)'!$I:$I,$R$6))))</f>
        <v>0</v>
      </c>
      <c r="S18" s="148" t="str">
        <f>IF($J$3="Entire Portfolio",SUMIFS('SP List (I-REAP)'!$O:$O,'SP List (I-REAP)'!$D:$D,AllPGundertake!$C18,'SP List (I-REAP)'!$I:$I,AllPGundertake!$R$6),IF($J$3="Approved Subprojects",SUMIFS('SP List (I-REAP)'!$O:$O,'SP List (I-REAP)'!$D:$D,AllPGundertake!$C18,'SP List (I-REAP)'!$P:$P,AllPGundertake!$J$3,'SP List (I-REAP)'!$I:$I,AllPGundertake!$R$6),IF($J$3="Pipelined Subprojects",SUMIFS('SP List (I-REAP)'!$O:$O,'SP List (I-REAP)'!$D:$D,AllPGundertake!$C18,'SP List (I-REAP)'!$P:$P,AllPGundertake!$J$3,'SP List (I-REAP)'!$I:$I,AllPGundertake!$R$6))))/1000000</f>
        <v>0</v>
      </c>
      <c r="T18" s="149" t="str">
        <f>IF($J$3="Entire Portfolio",SUMIFS('SP List (I-REAP)'!$AA:$AA,'SP List (I-REAP)'!$D:$D,AllPGundertake!$C18,'SP List (I-REAP)'!$I:$I,$R$6),IF($J$3="Approved Subprojects",SUMIFS('SP List (I-REAP)'!$AA:$AA,'SP List (I-REAP)'!$D:$D,AllPGundertake!$C18,'SP List (I-REAP)'!$P:$P,AllPGundertake!$J$3,'SP List (I-REAP)'!$I:$I,$R$6),IF($J$3="Pipelined Subprojects",SUMIFS('SP List (I-REAP)'!$AA:$AA,'SP List (I-REAP)'!$D:$D,AllPGundertake!$C18,'SP List (I-REAP)'!$P:$P,AllPGundertake!$J$3,'SP List (I-REAP)'!$I:$I,$R$6))))</f>
        <v>0</v>
      </c>
      <c r="U18" s="149" t="str">
        <f>IF($J$3="Entire Portfolio",SUMIFS('SP List (I-REAP)'!$AD:$AD,'SP List (I-REAP)'!$D:$D,AllPGundertake!$C18,'SP List (I-REAP)'!$I:$I,$R$6),IF($J$3="Approved Subprojects",SUMIFS('SP List (I-REAP)'!$AD:$AD,'SP List (I-REAP)'!$D:$D,AllPGundertake!$C18,'SP List (I-REAP)'!$P:$P,AllPGundertake!$J$3,'SP List (I-REAP)'!$I:$I,$R$6),IF($J$3="Pipelined Subprojects",SUMIFS('SP List (I-REAP)'!$AD:$AD,'SP List (I-REAP)'!$D:$D,AllPGundertake!$C18,'SP List (I-REAP)'!$P:$P,AllPGundertake!$J$3,'SP List (I-REAP)'!$I:$I,$R$6))))</f>
        <v>0</v>
      </c>
      <c r="V18" s="149" t="str">
        <f>IF($J$3="Entire Portfolio",COUNTIFS('SP List (I-REAP)'!$D:$D,AllPGundertake!$C18,'SP List (I-REAP)'!$I:$I,$V$6),IF($J$3="Approved Subprojects",COUNTIFS('SP List (I-REAP)'!$D:$D,AllPGundertake!$C18,'SP List (I-REAP)'!$P:$P,AllPGundertake!$J$3,'SP List (I-REAP)'!$I:$I,$V$6),IF($J$3="Pipelined Subprojects",COUNTIFS('SP List (I-REAP)'!$D:$D,AllPGundertake!$C18,'SP List (I-REAP)'!$P:$P,AllPGundertake!$J$3,'SP List (I-REAP)'!$I:$I,$V$6))))</f>
        <v>0</v>
      </c>
      <c r="W18" s="148" t="str">
        <f>IF($J$3="Entire Portfolio",SUMIFS('SP List (I-REAP)'!$O:$O,'SP List (I-REAP)'!$D:$D,AllPGundertake!$C18,'SP List (I-REAP)'!$I:$I,AllPGundertake!$V$6),IF($J$3="Approved Subprojects",SUMIFS('SP List (I-REAP)'!$O:$O,'SP List (I-REAP)'!$D:$D,AllPGundertake!$C18,'SP List (I-REAP)'!$P:$P,AllPGundertake!$J$3,'SP List (I-REAP)'!$I:$I,AllPGundertake!$V$6),IF($J$3="Pipelined Subprojects",SUMIFS('SP List (I-REAP)'!$O:$O,'SP List (I-REAP)'!$D:$D,AllPGundertake!$C18,'SP List (I-REAP)'!$P:$P,AllPGundertake!$J$3,'SP List (I-REAP)'!$I:$I,AllPGundertake!$V$6))))/1000000</f>
        <v>0</v>
      </c>
      <c r="X18" s="149" t="str">
        <f>IF($J$3="Entire Portfolio",SUMIFS('SP List (I-REAP)'!$AA:$AA,'SP List (I-REAP)'!$D:$D,AllPGundertake!$C18,'SP List (I-REAP)'!$I:$I,$V$6),IF($J$3="Approved Subprojects",SUMIFS('SP List (I-REAP)'!$AA:$AA,'SP List (I-REAP)'!$D:$D,AllPGundertake!$C18,'SP List (I-REAP)'!$P:$P,AllPGundertake!$J$3,'SP List (I-REAP)'!$I:$I,$V$6),IF($J$3="Pipelined Subprojects",SUMIFS('SP List (I-REAP)'!$AA:$AA,'SP List (I-REAP)'!$D:$D,AllPGundertake!$C18,'SP List (I-REAP)'!$P:$P,AllPGundertake!$J$3,'SP List (I-REAP)'!$I:$I,$V$6))))</f>
        <v>0</v>
      </c>
      <c r="Y18" s="149" t="str">
        <f>IF($J$3="Entire Portfolio",SUMIFS('SP List (I-REAP)'!$AD:$AD,'SP List (I-REAP)'!$D:$D,AllPGundertake!$C18,'SP List (I-REAP)'!$I:$I,$V$6),IF($J$3="Approved Subprojects",SUMIFS('SP List (I-REAP)'!$AD:$AD,'SP List (I-REAP)'!$D:$D,AllPGundertake!$C18,'SP List (I-REAP)'!$P:$P,AllPGundertake!$J$3,'SP List (I-REAP)'!$I:$I,$V$6),IF($J$3="Pipelined Subprojects",SUMIFS('SP List (I-REAP)'!$AD:$AD,'SP List (I-REAP)'!$D:$D,AllPGundertake!$C18,'SP List (I-REAP)'!$P:$P,AllPGundertake!$J$3,'SP List (I-REAP)'!$I:$I,$V$6))))</f>
        <v>0</v>
      </c>
    </row>
    <row r="19" spans="1:26">
      <c r="B19" s="196" t="s">
        <v>4</v>
      </c>
      <c r="C19" s="196" t="s">
        <v>82</v>
      </c>
      <c r="D19" s="149" t="str">
        <f>IF($J$3="Entire Portfolio",COUNTIF('SP List (I-REAP)'!$D:$D,AllPGundertake!$C19),IF($J$3="Approved Subprojects",COUNTIFS('SP List (I-REAP)'!$D:$D,AllPGundertake!$C19,'SP List (I-REAP)'!$P:$P,AllPGundertake!$J$3),IF($J$3="Pipelined Subprojects",COUNTIFS('SP List (I-REAP)'!$D:$D,AllPGundertake!$C19,'SP List (I-REAP)'!$P:$P,AllPGundertake!$J$3))))</f>
        <v>0</v>
      </c>
      <c r="E19" s="148" t="str">
        <f>IF($J$3="Entire Portfolio",SUMIF('SP List (I-REAP)'!$D:$D,AllPGundertake!$C19,'SP List (I-REAP)'!$O:$O),IF($J$3="Approved Subprojects",SUMIFS('SP List (I-REAP)'!$O:$O,'SP List (I-REAP)'!$D:$D,AllPGundertake!$C19,'SP List (I-REAP)'!$P:$P,AllPGundertake!$J$3),IF($J$3="Pipelined Subprojects",SUMIFS('SP List (I-REAP)'!$O:$O,'SP List (I-REAP)'!$D:$D,AllPGundertake!$C19,'SP List (I-REAP)'!$P:$P,AllPGundertake!$J$3))))/1000000</f>
        <v>0</v>
      </c>
      <c r="F19" s="149" t="str">
        <f>IF($J$3="Entire Portfolio",SUMIF('SP List (I-REAP)'!$D:$D,AllPGundertake!$C19,'SP List (I-REAP)'!$AA:$AA),IF($J$3="Approved Subprojects",SUMIFS('SP List (I-REAP)'!$AA:$AA,'SP List (I-REAP)'!$D:$D,AllPGundertake!$C19,'SP List (I-REAP)'!$P:$P,AllPGundertake!$J$3),IF($J$3="Pipelined Subprojects",SUMIFS('SP List (I-REAP)'!$AA:$AA,'SP List (I-REAP)'!$D:$D,AllPGundertake!$C19,'SP List (I-REAP)'!$P:$P,AllPGundertake!$J$3))))</f>
        <v>0</v>
      </c>
      <c r="G19" s="149" t="str">
        <f>IF($J$3="Entire Portfolio",SUMIF('SP List (I-REAP)'!$D:$D,AllPGundertake!$C19,'SP List (I-REAP)'!$AD:$AD),IF($J$3="Approved Subprojects",SUMIFS('SP List (I-REAP)'!$AD:$AD,'SP List (I-REAP)'!$D:$D,AllPGundertake!$C19,'SP List (I-REAP)'!$P:$P,AllPGundertake!$J$3),IF($J$3="Pipelined Subprojects",SUMIFS('SP List (I-REAP)'!$AD:$AD,'SP List (I-REAP)'!$D:$D,AllPGundertake!$C19,'SP List (I-REAP)'!$P:$P,AllPGundertake!$J$3))))</f>
        <v>0</v>
      </c>
      <c r="H19" s="159" t="str">
        <f>IFERROR((+E19/F19)*1000," ")</f>
        <v>0</v>
      </c>
      <c r="I19" s="159" t="str">
        <f>IFERROR(E19*1000/G19," ")</f>
        <v>0</v>
      </c>
      <c r="J19" s="149" t="str">
        <f>IF($J$3="Entire Portfolio",COUNTIFS('SP List (I-REAP)'!$D:$D,AllPGundertake!$C19,'SP List (I-REAP)'!$I:$I,$J$6),IF($J$3="Approved Subprojects",COUNTIFS('SP List (I-REAP)'!$D:$D,AllPGundertake!$C19,'SP List (I-REAP)'!$P:$P,AllPGundertake!$J$3,'SP List (I-REAP)'!$I:$I,$J$6),IF($J$3="Pipelined Subprojects",COUNTIFS('SP List (I-REAP)'!$D:$D,AllPGundertake!$C19,'SP List (I-REAP)'!$P:$P,AllPGundertake!$J$3,'SP List (I-REAP)'!$I:$I,$J$6))))</f>
        <v>0</v>
      </c>
      <c r="K19" s="148" t="str">
        <f>IF($J$3="Entire Portfolio",SUMIFS('SP List (I-REAP)'!$O:$O,'SP List (I-REAP)'!$D:$D,AllPGundertake!$C19,'SP List (I-REAP)'!$I:$I,AllPGundertake!$J$6),IF($J$3="Approved Subprojects",SUMIFS('SP List (I-REAP)'!$O:$O,'SP List (I-REAP)'!$D:$D,AllPGundertake!$C19,'SP List (I-REAP)'!$P:$P,AllPGundertake!$J$3,'SP List (I-REAP)'!$I:$I,AllPGundertake!$J$6),IF($J$3="Pipelined Subprojects",SUMIFS('SP List (I-REAP)'!$O:$O,'SP List (I-REAP)'!$D:$D,AllPGundertake!$C19,'SP List (I-REAP)'!$P:$P,AllPGundertake!$J$3,'SP List (I-REAP)'!$I:$I,AllPGundertake!$J$6))))/1000000</f>
        <v>0</v>
      </c>
      <c r="L19" s="149" t="str">
        <f>IF($J$3="Entire Portfolio",SUMIFS('SP List (I-REAP)'!$AA:$AA,'SP List (I-REAP)'!$D:$D,AllPGundertake!$C19,'SP List (I-REAP)'!$I:$I,$J$6),IF($J$3="Approved Subprojects",SUMIFS('SP List (I-REAP)'!$AA:$AA,'SP List (I-REAP)'!$D:$D,AllPGundertake!$C19,'SP List (I-REAP)'!$P:$P,AllPGundertake!$J$3,'SP List (I-REAP)'!$I:$I,$J$6),IF($J$3="Pipelined Subprojects",SUMIFS('SP List (I-REAP)'!$AA:$AA,'SP List (I-REAP)'!$D:$D,AllPGundertake!$C19,'SP List (I-REAP)'!$P:$P,AllPGundertake!$J$3,'SP List (I-REAP)'!$I:$I,$J$6))))</f>
        <v>0</v>
      </c>
      <c r="M19" s="149" t="str">
        <f>IF($J$3="Entire Portfolio",SUMIFS('SP List (I-REAP)'!$AD:$AD,'SP List (I-REAP)'!$D:$D,AllPGundertake!$C19,'SP List (I-REAP)'!$I:$I,$J$6),IF($J$3="Approved Subprojects",SUMIFS('SP List (I-REAP)'!$AD:$AD,'SP List (I-REAP)'!$D:$D,AllPGundertake!$C19,'SP List (I-REAP)'!$P:$P,AllPGundertake!$J$3,'SP List (I-REAP)'!$I:$I,$J$6),IF($J$3="Pipelined Subprojects",SUMIFS('SP List (I-REAP)'!$AD:$AD,'SP List (I-REAP)'!$D:$D,AllPGundertake!$C19,'SP List (I-REAP)'!$P:$P,AllPGundertake!$J$3,'SP List (I-REAP)'!$I:$I,$J$6))))</f>
        <v>0</v>
      </c>
      <c r="N19" s="149" t="str">
        <f>IF($J$3="Entire Portfolio",COUNTIFS('SP List (I-REAP)'!$D:$D,AllPGundertake!$C19,'SP List (I-REAP)'!$I:$I,$N$6),IF($J$3="Approved Subprojects",COUNTIFS('SP List (I-REAP)'!$D:$D,AllPGundertake!$C19,'SP List (I-REAP)'!$P:$P,AllPGundertake!$J$3,'SP List (I-REAP)'!$I:$I,$N$6),IF($J$3="Pipelined Subprojects",COUNTIFS('SP List (I-REAP)'!$D:$D,AllPGundertake!$C19,'SP List (I-REAP)'!$P:$P,AllPGundertake!$J$3,'SP List (I-REAP)'!$I:$I,$N$6))))</f>
        <v>0</v>
      </c>
      <c r="O19" s="148" t="str">
        <f>IF($J$3="Entire Portfolio",SUMIFS('SP List (I-REAP)'!$O:$O,'SP List (I-REAP)'!$D:$D,AllPGundertake!$C19,'SP List (I-REAP)'!$I:$I,AllPGundertake!$N$6),IF($J$3="Approved Subprojects",SUMIFS('SP List (I-REAP)'!$O:$O,'SP List (I-REAP)'!$D:$D,AllPGundertake!$C19,'SP List (I-REAP)'!$P:$P,AllPGundertake!$J$3,'SP List (I-REAP)'!$I:$I,AllPGundertake!$N$6),IF($J$3="Pipelined Subprojects",SUMIFS('SP List (I-REAP)'!$O:$O,'SP List (I-REAP)'!$D:$D,AllPGundertake!$C19,'SP List (I-REAP)'!$P:$P,AllPGundertake!$J$3,'SP List (I-REAP)'!$I:$I,AllPGundertake!$N$6))))/1000000</f>
        <v>0</v>
      </c>
      <c r="P19" s="149" t="str">
        <f>IF($J$3="Entire Portfolio",SUMIFS('SP List (I-REAP)'!$AA:$AA,'SP List (I-REAP)'!$D:$D,AllPGundertake!$C19,'SP List (I-REAP)'!$I:$I,$N$6),IF($J$3="Approved Subprojects",SUMIFS('SP List (I-REAP)'!$AA:$AA,'SP List (I-REAP)'!$D:$D,AllPGundertake!$C19,'SP List (I-REAP)'!$P:$P,AllPGundertake!$J$3,'SP List (I-REAP)'!$I:$I,$N$6),IF($J$3="Pipelined Subprojects",SUMIFS('SP List (I-REAP)'!$AA:$AA,'SP List (I-REAP)'!$D:$D,AllPGundertake!$C19,'SP List (I-REAP)'!$P:$P,AllPGundertake!$J$3,'SP List (I-REAP)'!$I:$I,$N$6))))</f>
        <v>0</v>
      </c>
      <c r="Q19" s="149" t="str">
        <f>IF($J$3="Entire Portfolio",SUMIFS('SP List (I-REAP)'!$AD:$AD,'SP List (I-REAP)'!$D:$D,AllPGundertake!$C19,'SP List (I-REAP)'!$I:$I,$N$6),IF($J$3="Approved Subprojects",SUMIFS('SP List (I-REAP)'!$AD:$AD,'SP List (I-REAP)'!$D:$D,AllPGundertake!$C19,'SP List (I-REAP)'!$P:$P,AllPGundertake!$J$3,'SP List (I-REAP)'!$I:$I,$N$6),IF($J$3="Pipelined Subprojects",SUMIFS('SP List (I-REAP)'!$AD:$AD,'SP List (I-REAP)'!$D:$D,AllPGundertake!$C19,'SP List (I-REAP)'!$P:$P,AllPGundertake!$J$3,'SP List (I-REAP)'!$I:$I,$N$6))))</f>
        <v>0</v>
      </c>
      <c r="R19" s="149" t="str">
        <f>IF($J$3="Entire Portfolio",COUNTIFS('SP List (I-REAP)'!$D:$D,AllPGundertake!$C19,'SP List (I-REAP)'!$I:$I,$R$6),IF($J$3="Approved Subprojects",COUNTIFS('SP List (I-REAP)'!$D:$D,AllPGundertake!$C19,'SP List (I-REAP)'!$P:$P,AllPGundertake!$J$3,'SP List (I-REAP)'!$I:$I,$R$6),IF($J$3="Pipelined Subprojects",COUNTIFS('SP List (I-REAP)'!$D:$D,AllPGundertake!$C19,'SP List (I-REAP)'!$P:$P,AllPGundertake!$J$3,'SP List (I-REAP)'!$I:$I,$R$6))))</f>
        <v>0</v>
      </c>
      <c r="S19" s="148" t="str">
        <f>IF($J$3="Entire Portfolio",SUMIFS('SP List (I-REAP)'!$O:$O,'SP List (I-REAP)'!$D:$D,AllPGundertake!$C19,'SP List (I-REAP)'!$I:$I,AllPGundertake!$R$6),IF($J$3="Approved Subprojects",SUMIFS('SP List (I-REAP)'!$O:$O,'SP List (I-REAP)'!$D:$D,AllPGundertake!$C19,'SP List (I-REAP)'!$P:$P,AllPGundertake!$J$3,'SP List (I-REAP)'!$I:$I,AllPGundertake!$R$6),IF($J$3="Pipelined Subprojects",SUMIFS('SP List (I-REAP)'!$O:$O,'SP List (I-REAP)'!$D:$D,AllPGundertake!$C19,'SP List (I-REAP)'!$P:$P,AllPGundertake!$J$3,'SP List (I-REAP)'!$I:$I,AllPGundertake!$R$6))))/1000000</f>
        <v>0</v>
      </c>
      <c r="T19" s="149" t="str">
        <f>IF($J$3="Entire Portfolio",SUMIFS('SP List (I-REAP)'!$AA:$AA,'SP List (I-REAP)'!$D:$D,AllPGundertake!$C19,'SP List (I-REAP)'!$I:$I,$R$6),IF($J$3="Approved Subprojects",SUMIFS('SP List (I-REAP)'!$AA:$AA,'SP List (I-REAP)'!$D:$D,AllPGundertake!$C19,'SP List (I-REAP)'!$P:$P,AllPGundertake!$J$3,'SP List (I-REAP)'!$I:$I,$R$6),IF($J$3="Pipelined Subprojects",SUMIFS('SP List (I-REAP)'!$AA:$AA,'SP List (I-REAP)'!$D:$D,AllPGundertake!$C19,'SP List (I-REAP)'!$P:$P,AllPGundertake!$J$3,'SP List (I-REAP)'!$I:$I,$R$6))))</f>
        <v>0</v>
      </c>
      <c r="U19" s="149" t="str">
        <f>IF($J$3="Entire Portfolio",SUMIFS('SP List (I-REAP)'!$AD:$AD,'SP List (I-REAP)'!$D:$D,AllPGundertake!$C19,'SP List (I-REAP)'!$I:$I,$R$6),IF($J$3="Approved Subprojects",SUMIFS('SP List (I-REAP)'!$AD:$AD,'SP List (I-REAP)'!$D:$D,AllPGundertake!$C19,'SP List (I-REAP)'!$P:$P,AllPGundertake!$J$3,'SP List (I-REAP)'!$I:$I,$R$6),IF($J$3="Pipelined Subprojects",SUMIFS('SP List (I-REAP)'!$AD:$AD,'SP List (I-REAP)'!$D:$D,AllPGundertake!$C19,'SP List (I-REAP)'!$P:$P,AllPGundertake!$J$3,'SP List (I-REAP)'!$I:$I,$R$6))))</f>
        <v>0</v>
      </c>
      <c r="V19" s="149" t="str">
        <f>IF($J$3="Entire Portfolio",COUNTIFS('SP List (I-REAP)'!$D:$D,AllPGundertake!$C19,'SP List (I-REAP)'!$I:$I,$V$6),IF($J$3="Approved Subprojects",COUNTIFS('SP List (I-REAP)'!$D:$D,AllPGundertake!$C19,'SP List (I-REAP)'!$P:$P,AllPGundertake!$J$3,'SP List (I-REAP)'!$I:$I,$V$6),IF($J$3="Pipelined Subprojects",COUNTIFS('SP List (I-REAP)'!$D:$D,AllPGundertake!$C19,'SP List (I-REAP)'!$P:$P,AllPGundertake!$J$3,'SP List (I-REAP)'!$I:$I,$V$6))))</f>
        <v>0</v>
      </c>
      <c r="W19" s="148" t="str">
        <f>IF($J$3="Entire Portfolio",SUMIFS('SP List (I-REAP)'!$O:$O,'SP List (I-REAP)'!$D:$D,AllPGundertake!$C19,'SP List (I-REAP)'!$I:$I,AllPGundertake!$V$6),IF($J$3="Approved Subprojects",SUMIFS('SP List (I-REAP)'!$O:$O,'SP List (I-REAP)'!$D:$D,AllPGundertake!$C19,'SP List (I-REAP)'!$P:$P,AllPGundertake!$J$3,'SP List (I-REAP)'!$I:$I,AllPGundertake!$V$6),IF($J$3="Pipelined Subprojects",SUMIFS('SP List (I-REAP)'!$O:$O,'SP List (I-REAP)'!$D:$D,AllPGundertake!$C19,'SP List (I-REAP)'!$P:$P,AllPGundertake!$J$3,'SP List (I-REAP)'!$I:$I,AllPGundertake!$V$6))))/1000000</f>
        <v>0</v>
      </c>
      <c r="X19" s="149" t="str">
        <f>IF($J$3="Entire Portfolio",SUMIFS('SP List (I-REAP)'!$AA:$AA,'SP List (I-REAP)'!$D:$D,AllPGundertake!$C19,'SP List (I-REAP)'!$I:$I,$V$6),IF($J$3="Approved Subprojects",SUMIFS('SP List (I-REAP)'!$AA:$AA,'SP List (I-REAP)'!$D:$D,AllPGundertake!$C19,'SP List (I-REAP)'!$P:$P,AllPGundertake!$J$3,'SP List (I-REAP)'!$I:$I,$V$6),IF($J$3="Pipelined Subprojects",SUMIFS('SP List (I-REAP)'!$AA:$AA,'SP List (I-REAP)'!$D:$D,AllPGundertake!$C19,'SP List (I-REAP)'!$P:$P,AllPGundertake!$J$3,'SP List (I-REAP)'!$I:$I,$V$6))))</f>
        <v>0</v>
      </c>
      <c r="Y19" s="149" t="str">
        <f>IF($J$3="Entire Portfolio",SUMIFS('SP List (I-REAP)'!$AD:$AD,'SP List (I-REAP)'!$D:$D,AllPGundertake!$C19,'SP List (I-REAP)'!$I:$I,$V$6),IF($J$3="Approved Subprojects",SUMIFS('SP List (I-REAP)'!$AD:$AD,'SP List (I-REAP)'!$D:$D,AllPGundertake!$C19,'SP List (I-REAP)'!$P:$P,AllPGundertake!$J$3,'SP List (I-REAP)'!$I:$I,$V$6),IF($J$3="Pipelined Subprojects",SUMIFS('SP List (I-REAP)'!$AD:$AD,'SP List (I-REAP)'!$D:$D,AllPGundertake!$C19,'SP List (I-REAP)'!$P:$P,AllPGundertake!$J$3,'SP List (I-REAP)'!$I:$I,$V$6))))</f>
        <v>0</v>
      </c>
    </row>
    <row r="20" spans="1:26">
      <c r="B20" s="302" t="s">
        <v>2033</v>
      </c>
      <c r="C20" s="303"/>
      <c r="D20" s="215" t="str">
        <f>SUM(D16:D19)</f>
        <v>0</v>
      </c>
      <c r="E20" s="211" t="str">
        <f>SUM(E16:E19)</f>
        <v>0</v>
      </c>
      <c r="F20" s="215" t="str">
        <f>SUM(F16:F19)</f>
        <v>0</v>
      </c>
      <c r="G20" s="215" t="str">
        <f>SUM(G16:G19)</f>
        <v>0</v>
      </c>
      <c r="H20" s="211" t="str">
        <f>IFERROR((+E20/F20)*1000," ")</f>
        <v>0</v>
      </c>
      <c r="I20" s="211" t="str">
        <f>IFERROR(E20*1000/G20," ")</f>
        <v>0</v>
      </c>
      <c r="J20" s="215" t="str">
        <f>SUM(J16:J19)</f>
        <v>0</v>
      </c>
      <c r="K20" s="211" t="str">
        <f>SUM(K16:K19)</f>
        <v>0</v>
      </c>
      <c r="L20" s="215" t="str">
        <f>SUM(L16:L19)</f>
        <v>0</v>
      </c>
      <c r="M20" s="215" t="str">
        <f>SUM(M16:M19)</f>
        <v>0</v>
      </c>
      <c r="N20" s="215" t="str">
        <f>SUM(N16:N19)</f>
        <v>0</v>
      </c>
      <c r="O20" s="211" t="str">
        <f>SUM(O16:O19)</f>
        <v>0</v>
      </c>
      <c r="P20" s="215" t="str">
        <f>SUM(P16:P19)</f>
        <v>0</v>
      </c>
      <c r="Q20" s="215" t="str">
        <f>SUM(Q16:Q19)</f>
        <v>0</v>
      </c>
      <c r="R20" s="215" t="str">
        <f>SUM(R16:R19)</f>
        <v>0</v>
      </c>
      <c r="S20" s="211" t="str">
        <f>SUM(S16:S19)</f>
        <v>0</v>
      </c>
      <c r="T20" s="215" t="str">
        <f>SUM(T16:T19)</f>
        <v>0</v>
      </c>
      <c r="U20" s="215" t="str">
        <f>SUM(U16:U19)</f>
        <v>0</v>
      </c>
      <c r="V20" s="215" t="str">
        <f>SUM(V16:V19)</f>
        <v>0</v>
      </c>
      <c r="W20" s="211" t="str">
        <f>SUM(W16:W19)</f>
        <v>0</v>
      </c>
      <c r="X20" s="215" t="str">
        <f>SUM(X16:X19)</f>
        <v>0</v>
      </c>
      <c r="Y20" s="215" t="str">
        <f>SUM(Y16:Y19)</f>
        <v>0</v>
      </c>
    </row>
    <row r="21" spans="1:26">
      <c r="B21" s="196" t="s">
        <v>9</v>
      </c>
      <c r="C21" s="196" t="s">
        <v>41</v>
      </c>
      <c r="D21" s="149" t="str">
        <f>IF($J$3="Entire Portfolio",COUNTIF('SP List (I-REAP)'!$D:$D,AllPGundertake!$C21),IF($J$3="Approved Subprojects",COUNTIFS('SP List (I-REAP)'!$D:$D,AllPGundertake!$C21,'SP List (I-REAP)'!$P:$P,AllPGundertake!$J$3),IF($J$3="Pipelined Subprojects",COUNTIFS('SP List (I-REAP)'!$D:$D,AllPGundertake!$C21,'SP List (I-REAP)'!$P:$P,AllPGundertake!$J$3))))</f>
        <v>0</v>
      </c>
      <c r="E21" s="148" t="str">
        <f>IF($J$3="Entire Portfolio",SUMIF('SP List (I-REAP)'!$D:$D,AllPGundertake!$C21,'SP List (I-REAP)'!$O:$O),IF($J$3="Approved Subprojects",SUMIFS('SP List (I-REAP)'!$O:$O,'SP List (I-REAP)'!$D:$D,AllPGundertake!$C21,'SP List (I-REAP)'!$P:$P,AllPGundertake!$J$3),IF($J$3="Pipelined Subprojects",SUMIFS('SP List (I-REAP)'!$O:$O,'SP List (I-REAP)'!$D:$D,AllPGundertake!$C21,'SP List (I-REAP)'!$P:$P,AllPGundertake!$J$3))))/1000000</f>
        <v>0</v>
      </c>
      <c r="F21" s="149" t="str">
        <f>IF($J$3="Entire Portfolio",SUMIF('SP List (I-REAP)'!$D:$D,AllPGundertake!$C21,'SP List (I-REAP)'!$AA:$AA),IF($J$3="Approved Subprojects",SUMIFS('SP List (I-REAP)'!$AA:$AA,'SP List (I-REAP)'!$D:$D,AllPGundertake!$C21,'SP List (I-REAP)'!$P:$P,AllPGundertake!$J$3),IF($J$3="Pipelined Subprojects",SUMIFS('SP List (I-REAP)'!$AA:$AA,'SP List (I-REAP)'!$D:$D,AllPGundertake!$C21,'SP List (I-REAP)'!$P:$P,AllPGundertake!$J$3))))</f>
        <v>0</v>
      </c>
      <c r="G21" s="149" t="str">
        <f>IF($J$3="Entire Portfolio",SUMIF('SP List (I-REAP)'!$D:$D,AllPGundertake!$C21,'SP List (I-REAP)'!$AD:$AD),IF($J$3="Approved Subprojects",SUMIFS('SP List (I-REAP)'!$AD:$AD,'SP List (I-REAP)'!$D:$D,AllPGundertake!$C21,'SP List (I-REAP)'!$P:$P,AllPGundertake!$J$3),IF($J$3="Pipelined Subprojects",SUMIFS('SP List (I-REAP)'!$AD:$AD,'SP List (I-REAP)'!$D:$D,AllPGundertake!$C21,'SP List (I-REAP)'!$P:$P,AllPGundertake!$J$3))))</f>
        <v>0</v>
      </c>
      <c r="H21" s="159" t="str">
        <f>IFERROR((+E21/F21)*1000," ")</f>
        <v>0</v>
      </c>
      <c r="I21" s="159" t="str">
        <f>IFERROR(E21*1000/G21," ")</f>
        <v>0</v>
      </c>
      <c r="J21" s="149" t="str">
        <f>IF($J$3="Entire Portfolio",COUNTIFS('SP List (I-REAP)'!$D:$D,AllPGundertake!$C21,'SP List (I-REAP)'!$I:$I,$J$6),IF($J$3="Approved Subprojects",COUNTIFS('SP List (I-REAP)'!$D:$D,AllPGundertake!$C21,'SP List (I-REAP)'!$P:$P,AllPGundertake!$J$3,'SP List (I-REAP)'!$I:$I,$J$6),IF($J$3="Pipelined Subprojects",COUNTIFS('SP List (I-REAP)'!$D:$D,AllPGundertake!$C21,'SP List (I-REAP)'!$P:$P,AllPGundertake!$J$3,'SP List (I-REAP)'!$I:$I,$J$6))))</f>
        <v>0</v>
      </c>
      <c r="K21" s="148" t="str">
        <f>IF($J$3="Entire Portfolio",SUMIFS('SP List (I-REAP)'!$O:$O,'SP List (I-REAP)'!$D:$D,AllPGundertake!$C21,'SP List (I-REAP)'!$I:$I,AllPGundertake!$J$6),IF($J$3="Approved Subprojects",SUMIFS('SP List (I-REAP)'!$O:$O,'SP List (I-REAP)'!$D:$D,AllPGundertake!$C21,'SP List (I-REAP)'!$P:$P,AllPGundertake!$J$3,'SP List (I-REAP)'!$I:$I,AllPGundertake!$J$6),IF($J$3="Pipelined Subprojects",SUMIFS('SP List (I-REAP)'!$O:$O,'SP List (I-REAP)'!$D:$D,AllPGundertake!$C21,'SP List (I-REAP)'!$P:$P,AllPGundertake!$J$3,'SP List (I-REAP)'!$I:$I,AllPGundertake!$J$6))))/1000000</f>
        <v>0</v>
      </c>
      <c r="L21" s="149" t="str">
        <f>IF($J$3="Entire Portfolio",SUMIFS('SP List (I-REAP)'!$AA:$AA,'SP List (I-REAP)'!$D:$D,AllPGundertake!$C21,'SP List (I-REAP)'!$I:$I,$J$6),IF($J$3="Approved Subprojects",SUMIFS('SP List (I-REAP)'!$AA:$AA,'SP List (I-REAP)'!$D:$D,AllPGundertake!$C21,'SP List (I-REAP)'!$P:$P,AllPGundertake!$J$3,'SP List (I-REAP)'!$I:$I,$J$6),IF($J$3="Pipelined Subprojects",SUMIFS('SP List (I-REAP)'!$AA:$AA,'SP List (I-REAP)'!$D:$D,AllPGundertake!$C21,'SP List (I-REAP)'!$P:$P,AllPGundertake!$J$3,'SP List (I-REAP)'!$I:$I,$J$6))))</f>
        <v>0</v>
      </c>
      <c r="M21" s="149" t="str">
        <f>IF($J$3="Entire Portfolio",SUMIFS('SP List (I-REAP)'!$AD:$AD,'SP List (I-REAP)'!$D:$D,AllPGundertake!$C21,'SP List (I-REAP)'!$I:$I,$J$6),IF($J$3="Approved Subprojects",SUMIFS('SP List (I-REAP)'!$AD:$AD,'SP List (I-REAP)'!$D:$D,AllPGundertake!$C21,'SP List (I-REAP)'!$P:$P,AllPGundertake!$J$3,'SP List (I-REAP)'!$I:$I,$J$6),IF($J$3="Pipelined Subprojects",SUMIFS('SP List (I-REAP)'!$AD:$AD,'SP List (I-REAP)'!$D:$D,AllPGundertake!$C21,'SP List (I-REAP)'!$P:$P,AllPGundertake!$J$3,'SP List (I-REAP)'!$I:$I,$J$6))))</f>
        <v>0</v>
      </c>
      <c r="N21" s="149" t="str">
        <f>IF($J$3="Entire Portfolio",COUNTIFS('SP List (I-REAP)'!$D:$D,AllPGundertake!$C21,'SP List (I-REAP)'!$I:$I,$N$6),IF($J$3="Approved Subprojects",COUNTIFS('SP List (I-REAP)'!$D:$D,AllPGundertake!$C21,'SP List (I-REAP)'!$P:$P,AllPGundertake!$J$3,'SP List (I-REAP)'!$I:$I,$N$6),IF($J$3="Pipelined Subprojects",COUNTIFS('SP List (I-REAP)'!$D:$D,AllPGundertake!$C21,'SP List (I-REAP)'!$P:$P,AllPGundertake!$J$3,'SP List (I-REAP)'!$I:$I,$N$6))))</f>
        <v>0</v>
      </c>
      <c r="O21" s="148" t="str">
        <f>IF($J$3="Entire Portfolio",SUMIFS('SP List (I-REAP)'!$O:$O,'SP List (I-REAP)'!$D:$D,AllPGundertake!$C21,'SP List (I-REAP)'!$I:$I,AllPGundertake!$N$6),IF($J$3="Approved Subprojects",SUMIFS('SP List (I-REAP)'!$O:$O,'SP List (I-REAP)'!$D:$D,AllPGundertake!$C21,'SP List (I-REAP)'!$P:$P,AllPGundertake!$J$3,'SP List (I-REAP)'!$I:$I,AllPGundertake!$N$6),IF($J$3="Pipelined Subprojects",SUMIFS('SP List (I-REAP)'!$O:$O,'SP List (I-REAP)'!$D:$D,AllPGundertake!$C21,'SP List (I-REAP)'!$P:$P,AllPGundertake!$J$3,'SP List (I-REAP)'!$I:$I,AllPGundertake!$N$6))))/1000000</f>
        <v>0</v>
      </c>
      <c r="P21" s="149" t="str">
        <f>IF($J$3="Entire Portfolio",SUMIFS('SP List (I-REAP)'!$AA:$AA,'SP List (I-REAP)'!$D:$D,AllPGundertake!$C21,'SP List (I-REAP)'!$I:$I,$N$6),IF($J$3="Approved Subprojects",SUMIFS('SP List (I-REAP)'!$AA:$AA,'SP List (I-REAP)'!$D:$D,AllPGundertake!$C21,'SP List (I-REAP)'!$P:$P,AllPGundertake!$J$3,'SP List (I-REAP)'!$I:$I,$N$6),IF($J$3="Pipelined Subprojects",SUMIFS('SP List (I-REAP)'!$AA:$AA,'SP List (I-REAP)'!$D:$D,AllPGundertake!$C21,'SP List (I-REAP)'!$P:$P,AllPGundertake!$J$3,'SP List (I-REAP)'!$I:$I,$N$6))))</f>
        <v>0</v>
      </c>
      <c r="Q21" s="149" t="str">
        <f>IF($J$3="Entire Portfolio",SUMIFS('SP List (I-REAP)'!$AD:$AD,'SP List (I-REAP)'!$D:$D,AllPGundertake!$C21,'SP List (I-REAP)'!$I:$I,$N$6),IF($J$3="Approved Subprojects",SUMIFS('SP List (I-REAP)'!$AD:$AD,'SP List (I-REAP)'!$D:$D,AllPGundertake!$C21,'SP List (I-REAP)'!$P:$P,AllPGundertake!$J$3,'SP List (I-REAP)'!$I:$I,$N$6),IF($J$3="Pipelined Subprojects",SUMIFS('SP List (I-REAP)'!$AD:$AD,'SP List (I-REAP)'!$D:$D,AllPGundertake!$C21,'SP List (I-REAP)'!$P:$P,AllPGundertake!$J$3,'SP List (I-REAP)'!$I:$I,$N$6))))</f>
        <v>0</v>
      </c>
      <c r="R21" s="149" t="str">
        <f>IF($J$3="Entire Portfolio",COUNTIFS('SP List (I-REAP)'!$D:$D,AllPGundertake!$C21,'SP List (I-REAP)'!$I:$I,$R$6),IF($J$3="Approved Subprojects",COUNTIFS('SP List (I-REAP)'!$D:$D,AllPGundertake!$C21,'SP List (I-REAP)'!$P:$P,AllPGundertake!$J$3,'SP List (I-REAP)'!$I:$I,$R$6),IF($J$3="Pipelined Subprojects",COUNTIFS('SP List (I-REAP)'!$D:$D,AllPGundertake!$C21,'SP List (I-REAP)'!$P:$P,AllPGundertake!$J$3,'SP List (I-REAP)'!$I:$I,$R$6))))</f>
        <v>0</v>
      </c>
      <c r="S21" s="148" t="str">
        <f>IF($J$3="Entire Portfolio",SUMIFS('SP List (I-REAP)'!$O:$O,'SP List (I-REAP)'!$D:$D,AllPGundertake!$C21,'SP List (I-REAP)'!$I:$I,AllPGundertake!$R$6),IF($J$3="Approved Subprojects",SUMIFS('SP List (I-REAP)'!$O:$O,'SP List (I-REAP)'!$D:$D,AllPGundertake!$C21,'SP List (I-REAP)'!$P:$P,AllPGundertake!$J$3,'SP List (I-REAP)'!$I:$I,AllPGundertake!$R$6),IF($J$3="Pipelined Subprojects",SUMIFS('SP List (I-REAP)'!$O:$O,'SP List (I-REAP)'!$D:$D,AllPGundertake!$C21,'SP List (I-REAP)'!$P:$P,AllPGundertake!$J$3,'SP List (I-REAP)'!$I:$I,AllPGundertake!$R$6))))/1000000</f>
        <v>0</v>
      </c>
      <c r="T21" s="149" t="str">
        <f>IF($J$3="Entire Portfolio",SUMIFS('SP List (I-REAP)'!$AA:$AA,'SP List (I-REAP)'!$D:$D,AllPGundertake!$C21,'SP List (I-REAP)'!$I:$I,$R$6),IF($J$3="Approved Subprojects",SUMIFS('SP List (I-REAP)'!$AA:$AA,'SP List (I-REAP)'!$D:$D,AllPGundertake!$C21,'SP List (I-REAP)'!$P:$P,AllPGundertake!$J$3,'SP List (I-REAP)'!$I:$I,$R$6),IF($J$3="Pipelined Subprojects",SUMIFS('SP List (I-REAP)'!$AA:$AA,'SP List (I-REAP)'!$D:$D,AllPGundertake!$C21,'SP List (I-REAP)'!$P:$P,AllPGundertake!$J$3,'SP List (I-REAP)'!$I:$I,$R$6))))</f>
        <v>0</v>
      </c>
      <c r="U21" s="149" t="str">
        <f>IF($J$3="Entire Portfolio",SUMIFS('SP List (I-REAP)'!$AD:$AD,'SP List (I-REAP)'!$D:$D,AllPGundertake!$C21,'SP List (I-REAP)'!$I:$I,$R$6),IF($J$3="Approved Subprojects",SUMIFS('SP List (I-REAP)'!$AD:$AD,'SP List (I-REAP)'!$D:$D,AllPGundertake!$C21,'SP List (I-REAP)'!$P:$P,AllPGundertake!$J$3,'SP List (I-REAP)'!$I:$I,$R$6),IF($J$3="Pipelined Subprojects",SUMIFS('SP List (I-REAP)'!$AD:$AD,'SP List (I-REAP)'!$D:$D,AllPGundertake!$C21,'SP List (I-REAP)'!$P:$P,AllPGundertake!$J$3,'SP List (I-REAP)'!$I:$I,$R$6))))</f>
        <v>0</v>
      </c>
      <c r="V21" s="149" t="str">
        <f>IF($J$3="Entire Portfolio",COUNTIFS('SP List (I-REAP)'!$D:$D,AllPGundertake!$C21,'SP List (I-REAP)'!$I:$I,$V$6),IF($J$3="Approved Subprojects",COUNTIFS('SP List (I-REAP)'!$D:$D,AllPGundertake!$C21,'SP List (I-REAP)'!$P:$P,AllPGundertake!$J$3,'SP List (I-REAP)'!$I:$I,$V$6),IF($J$3="Pipelined Subprojects",COUNTIFS('SP List (I-REAP)'!$D:$D,AllPGundertake!$C21,'SP List (I-REAP)'!$P:$P,AllPGundertake!$J$3,'SP List (I-REAP)'!$I:$I,$V$6))))</f>
        <v>0</v>
      </c>
      <c r="W21" s="148" t="str">
        <f>IF($J$3="Entire Portfolio",SUMIFS('SP List (I-REAP)'!$O:$O,'SP List (I-REAP)'!$D:$D,AllPGundertake!$C21,'SP List (I-REAP)'!$I:$I,AllPGundertake!$V$6),IF($J$3="Approved Subprojects",SUMIFS('SP List (I-REAP)'!$O:$O,'SP List (I-REAP)'!$D:$D,AllPGundertake!$C21,'SP List (I-REAP)'!$P:$P,AllPGundertake!$J$3,'SP List (I-REAP)'!$I:$I,AllPGundertake!$V$6),IF($J$3="Pipelined Subprojects",SUMIFS('SP List (I-REAP)'!$O:$O,'SP List (I-REAP)'!$D:$D,AllPGundertake!$C21,'SP List (I-REAP)'!$P:$P,AllPGundertake!$J$3,'SP List (I-REAP)'!$I:$I,AllPGundertake!$V$6))))/1000000</f>
        <v>0</v>
      </c>
      <c r="X21" s="149" t="str">
        <f>IF($J$3="Entire Portfolio",SUMIFS('SP List (I-REAP)'!$AA:$AA,'SP List (I-REAP)'!$D:$D,AllPGundertake!$C21,'SP List (I-REAP)'!$I:$I,$V$6),IF($J$3="Approved Subprojects",SUMIFS('SP List (I-REAP)'!$AA:$AA,'SP List (I-REAP)'!$D:$D,AllPGundertake!$C21,'SP List (I-REAP)'!$P:$P,AllPGundertake!$J$3,'SP List (I-REAP)'!$I:$I,$V$6),IF($J$3="Pipelined Subprojects",SUMIFS('SP List (I-REAP)'!$AA:$AA,'SP List (I-REAP)'!$D:$D,AllPGundertake!$C21,'SP List (I-REAP)'!$P:$P,AllPGundertake!$J$3,'SP List (I-REAP)'!$I:$I,$V$6))))</f>
        <v>0</v>
      </c>
      <c r="Y21" s="149" t="str">
        <f>IF($J$3="Entire Portfolio",SUMIFS('SP List (I-REAP)'!$AD:$AD,'SP List (I-REAP)'!$D:$D,AllPGundertake!$C21,'SP List (I-REAP)'!$I:$I,$V$6),IF($J$3="Approved Subprojects",SUMIFS('SP List (I-REAP)'!$AD:$AD,'SP List (I-REAP)'!$D:$D,AllPGundertake!$C21,'SP List (I-REAP)'!$P:$P,AllPGundertake!$J$3,'SP List (I-REAP)'!$I:$I,$V$6),IF($J$3="Pipelined Subprojects",SUMIFS('SP List (I-REAP)'!$AD:$AD,'SP List (I-REAP)'!$D:$D,AllPGundertake!$C21,'SP List (I-REAP)'!$P:$P,AllPGundertake!$J$3,'SP List (I-REAP)'!$I:$I,$V$6))))</f>
        <v>0</v>
      </c>
    </row>
    <row r="22" spans="1:26">
      <c r="B22" s="196" t="s">
        <v>9</v>
      </c>
      <c r="C22" s="196" t="s">
        <v>60</v>
      </c>
      <c r="D22" s="149" t="str">
        <f>IF($J$3="Entire Portfolio",COUNTIF('SP List (I-REAP)'!$D:$D,AllPGundertake!$C22),IF($J$3="Approved Subprojects",COUNTIFS('SP List (I-REAP)'!$D:$D,AllPGundertake!$C22,'SP List (I-REAP)'!$P:$P,AllPGundertake!$J$3),IF($J$3="Pipelined Subprojects",COUNTIFS('SP List (I-REAP)'!$D:$D,AllPGundertake!$C22,'SP List (I-REAP)'!$P:$P,AllPGundertake!$J$3))))</f>
        <v>0</v>
      </c>
      <c r="E22" s="148" t="str">
        <f>IF($J$3="Entire Portfolio",SUMIF('SP List (I-REAP)'!$D:$D,AllPGundertake!$C22,'SP List (I-REAP)'!$O:$O),IF($J$3="Approved Subprojects",SUMIFS('SP List (I-REAP)'!$O:$O,'SP List (I-REAP)'!$D:$D,AllPGundertake!$C22,'SP List (I-REAP)'!$P:$P,AllPGundertake!$J$3),IF($J$3="Pipelined Subprojects",SUMIFS('SP List (I-REAP)'!$O:$O,'SP List (I-REAP)'!$D:$D,AllPGundertake!$C22,'SP List (I-REAP)'!$P:$P,AllPGundertake!$J$3))))/1000000</f>
        <v>0</v>
      </c>
      <c r="F22" s="149" t="str">
        <f>IF($J$3="Entire Portfolio",SUMIF('SP List (I-REAP)'!$D:$D,AllPGundertake!$C22,'SP List (I-REAP)'!$AA:$AA),IF($J$3="Approved Subprojects",SUMIFS('SP List (I-REAP)'!$AA:$AA,'SP List (I-REAP)'!$D:$D,AllPGundertake!$C22,'SP List (I-REAP)'!$P:$P,AllPGundertake!$J$3),IF($J$3="Pipelined Subprojects",SUMIFS('SP List (I-REAP)'!$AA:$AA,'SP List (I-REAP)'!$D:$D,AllPGundertake!$C22,'SP List (I-REAP)'!$P:$P,AllPGundertake!$J$3))))</f>
        <v>0</v>
      </c>
      <c r="G22" s="149" t="str">
        <f>IF($J$3="Entire Portfolio",SUMIF('SP List (I-REAP)'!$D:$D,AllPGundertake!$C22,'SP List (I-REAP)'!$AD:$AD),IF($J$3="Approved Subprojects",SUMIFS('SP List (I-REAP)'!$AD:$AD,'SP List (I-REAP)'!$D:$D,AllPGundertake!$C22,'SP List (I-REAP)'!$P:$P,AllPGundertake!$J$3),IF($J$3="Pipelined Subprojects",SUMIFS('SP List (I-REAP)'!$AD:$AD,'SP List (I-REAP)'!$D:$D,AllPGundertake!$C22,'SP List (I-REAP)'!$P:$P,AllPGundertake!$J$3))))</f>
        <v>0</v>
      </c>
      <c r="H22" s="159" t="str">
        <f>IFERROR((+E22/F22)*1000," ")</f>
        <v>0</v>
      </c>
      <c r="I22" s="159" t="str">
        <f>IFERROR(E22*1000/G22," ")</f>
        <v>0</v>
      </c>
      <c r="J22" s="149" t="str">
        <f>IF($J$3="Entire Portfolio",COUNTIFS('SP List (I-REAP)'!$D:$D,AllPGundertake!$C22,'SP List (I-REAP)'!$I:$I,$J$6),IF($J$3="Approved Subprojects",COUNTIFS('SP List (I-REAP)'!$D:$D,AllPGundertake!$C22,'SP List (I-REAP)'!$P:$P,AllPGundertake!$J$3,'SP List (I-REAP)'!$I:$I,$J$6),IF($J$3="Pipelined Subprojects",COUNTIFS('SP List (I-REAP)'!$D:$D,AllPGundertake!$C22,'SP List (I-REAP)'!$P:$P,AllPGundertake!$J$3,'SP List (I-REAP)'!$I:$I,$J$6))))</f>
        <v>0</v>
      </c>
      <c r="K22" s="148" t="str">
        <f>IF($J$3="Entire Portfolio",SUMIFS('SP List (I-REAP)'!$O:$O,'SP List (I-REAP)'!$D:$D,AllPGundertake!$C22,'SP List (I-REAP)'!$I:$I,AllPGundertake!$J$6),IF($J$3="Approved Subprojects",SUMIFS('SP List (I-REAP)'!$O:$O,'SP List (I-REAP)'!$D:$D,AllPGundertake!$C22,'SP List (I-REAP)'!$P:$P,AllPGundertake!$J$3,'SP List (I-REAP)'!$I:$I,AllPGundertake!$J$6),IF($J$3="Pipelined Subprojects",SUMIFS('SP List (I-REAP)'!$O:$O,'SP List (I-REAP)'!$D:$D,AllPGundertake!$C22,'SP List (I-REAP)'!$P:$P,AllPGundertake!$J$3,'SP List (I-REAP)'!$I:$I,AllPGundertake!$J$6))))/1000000</f>
        <v>0</v>
      </c>
      <c r="L22" s="149" t="str">
        <f>IF($J$3="Entire Portfolio",SUMIFS('SP List (I-REAP)'!$AA:$AA,'SP List (I-REAP)'!$D:$D,AllPGundertake!$C22,'SP List (I-REAP)'!$I:$I,$J$6),IF($J$3="Approved Subprojects",SUMIFS('SP List (I-REAP)'!$AA:$AA,'SP List (I-REAP)'!$D:$D,AllPGundertake!$C22,'SP List (I-REAP)'!$P:$P,AllPGundertake!$J$3,'SP List (I-REAP)'!$I:$I,$J$6),IF($J$3="Pipelined Subprojects",SUMIFS('SP List (I-REAP)'!$AA:$AA,'SP List (I-REAP)'!$D:$D,AllPGundertake!$C22,'SP List (I-REAP)'!$P:$P,AllPGundertake!$J$3,'SP List (I-REAP)'!$I:$I,$J$6))))</f>
        <v>0</v>
      </c>
      <c r="M22" s="149" t="str">
        <f>IF($J$3="Entire Portfolio",SUMIFS('SP List (I-REAP)'!$AD:$AD,'SP List (I-REAP)'!$D:$D,AllPGundertake!$C22,'SP List (I-REAP)'!$I:$I,$J$6),IF($J$3="Approved Subprojects",SUMIFS('SP List (I-REAP)'!$AD:$AD,'SP List (I-REAP)'!$D:$D,AllPGundertake!$C22,'SP List (I-REAP)'!$P:$P,AllPGundertake!$J$3,'SP List (I-REAP)'!$I:$I,$J$6),IF($J$3="Pipelined Subprojects",SUMIFS('SP List (I-REAP)'!$AD:$AD,'SP List (I-REAP)'!$D:$D,AllPGundertake!$C22,'SP List (I-REAP)'!$P:$P,AllPGundertake!$J$3,'SP List (I-REAP)'!$I:$I,$J$6))))</f>
        <v>0</v>
      </c>
      <c r="N22" s="149" t="str">
        <f>IF($J$3="Entire Portfolio",COUNTIFS('SP List (I-REAP)'!$D:$D,AllPGundertake!$C22,'SP List (I-REAP)'!$I:$I,$N$6),IF($J$3="Approved Subprojects",COUNTIFS('SP List (I-REAP)'!$D:$D,AllPGundertake!$C22,'SP List (I-REAP)'!$P:$P,AllPGundertake!$J$3,'SP List (I-REAP)'!$I:$I,$N$6),IF($J$3="Pipelined Subprojects",COUNTIFS('SP List (I-REAP)'!$D:$D,AllPGundertake!$C22,'SP List (I-REAP)'!$P:$P,AllPGundertake!$J$3,'SP List (I-REAP)'!$I:$I,$N$6))))</f>
        <v>0</v>
      </c>
      <c r="O22" s="148" t="str">
        <f>IF($J$3="Entire Portfolio",SUMIFS('SP List (I-REAP)'!$O:$O,'SP List (I-REAP)'!$D:$D,AllPGundertake!$C22,'SP List (I-REAP)'!$I:$I,AllPGundertake!$N$6),IF($J$3="Approved Subprojects",SUMIFS('SP List (I-REAP)'!$O:$O,'SP List (I-REAP)'!$D:$D,AllPGundertake!$C22,'SP List (I-REAP)'!$P:$P,AllPGundertake!$J$3,'SP List (I-REAP)'!$I:$I,AllPGundertake!$N$6),IF($J$3="Pipelined Subprojects",SUMIFS('SP List (I-REAP)'!$O:$O,'SP List (I-REAP)'!$D:$D,AllPGundertake!$C22,'SP List (I-REAP)'!$P:$P,AllPGundertake!$J$3,'SP List (I-REAP)'!$I:$I,AllPGundertake!$N$6))))/1000000</f>
        <v>0</v>
      </c>
      <c r="P22" s="149" t="str">
        <f>IF($J$3="Entire Portfolio",SUMIFS('SP List (I-REAP)'!$AA:$AA,'SP List (I-REAP)'!$D:$D,AllPGundertake!$C22,'SP List (I-REAP)'!$I:$I,$N$6),IF($J$3="Approved Subprojects",SUMIFS('SP List (I-REAP)'!$AA:$AA,'SP List (I-REAP)'!$D:$D,AllPGundertake!$C22,'SP List (I-REAP)'!$P:$P,AllPGundertake!$J$3,'SP List (I-REAP)'!$I:$I,$N$6),IF($J$3="Pipelined Subprojects",SUMIFS('SP List (I-REAP)'!$AA:$AA,'SP List (I-REAP)'!$D:$D,AllPGundertake!$C22,'SP List (I-REAP)'!$P:$P,AllPGundertake!$J$3,'SP List (I-REAP)'!$I:$I,$N$6))))</f>
        <v>0</v>
      </c>
      <c r="Q22" s="149" t="str">
        <f>IF($J$3="Entire Portfolio",SUMIFS('SP List (I-REAP)'!$AD:$AD,'SP List (I-REAP)'!$D:$D,AllPGundertake!$C22,'SP List (I-REAP)'!$I:$I,$N$6),IF($J$3="Approved Subprojects",SUMIFS('SP List (I-REAP)'!$AD:$AD,'SP List (I-REAP)'!$D:$D,AllPGundertake!$C22,'SP List (I-REAP)'!$P:$P,AllPGundertake!$J$3,'SP List (I-REAP)'!$I:$I,$N$6),IF($J$3="Pipelined Subprojects",SUMIFS('SP List (I-REAP)'!$AD:$AD,'SP List (I-REAP)'!$D:$D,AllPGundertake!$C22,'SP List (I-REAP)'!$P:$P,AllPGundertake!$J$3,'SP List (I-REAP)'!$I:$I,$N$6))))</f>
        <v>0</v>
      </c>
      <c r="R22" s="149" t="str">
        <f>IF($J$3="Entire Portfolio",COUNTIFS('SP List (I-REAP)'!$D:$D,AllPGundertake!$C22,'SP List (I-REAP)'!$I:$I,$R$6),IF($J$3="Approved Subprojects",COUNTIFS('SP List (I-REAP)'!$D:$D,AllPGundertake!$C22,'SP List (I-REAP)'!$P:$P,AllPGundertake!$J$3,'SP List (I-REAP)'!$I:$I,$R$6),IF($J$3="Pipelined Subprojects",COUNTIFS('SP List (I-REAP)'!$D:$D,AllPGundertake!$C22,'SP List (I-REAP)'!$P:$P,AllPGundertake!$J$3,'SP List (I-REAP)'!$I:$I,$R$6))))</f>
        <v>0</v>
      </c>
      <c r="S22" s="148" t="str">
        <f>IF($J$3="Entire Portfolio",SUMIFS('SP List (I-REAP)'!$O:$O,'SP List (I-REAP)'!$D:$D,AllPGundertake!$C22,'SP List (I-REAP)'!$I:$I,AllPGundertake!$R$6),IF($J$3="Approved Subprojects",SUMIFS('SP List (I-REAP)'!$O:$O,'SP List (I-REAP)'!$D:$D,AllPGundertake!$C22,'SP List (I-REAP)'!$P:$P,AllPGundertake!$J$3,'SP List (I-REAP)'!$I:$I,AllPGundertake!$R$6),IF($J$3="Pipelined Subprojects",SUMIFS('SP List (I-REAP)'!$O:$O,'SP List (I-REAP)'!$D:$D,AllPGundertake!$C22,'SP List (I-REAP)'!$P:$P,AllPGundertake!$J$3,'SP List (I-REAP)'!$I:$I,AllPGundertake!$R$6))))/1000000</f>
        <v>0</v>
      </c>
      <c r="T22" s="149" t="str">
        <f>IF($J$3="Entire Portfolio",SUMIFS('SP List (I-REAP)'!$AA:$AA,'SP List (I-REAP)'!$D:$D,AllPGundertake!$C22,'SP List (I-REAP)'!$I:$I,$R$6),IF($J$3="Approved Subprojects",SUMIFS('SP List (I-REAP)'!$AA:$AA,'SP List (I-REAP)'!$D:$D,AllPGundertake!$C22,'SP List (I-REAP)'!$P:$P,AllPGundertake!$J$3,'SP List (I-REAP)'!$I:$I,$R$6),IF($J$3="Pipelined Subprojects",SUMIFS('SP List (I-REAP)'!$AA:$AA,'SP List (I-REAP)'!$D:$D,AllPGundertake!$C22,'SP List (I-REAP)'!$P:$P,AllPGundertake!$J$3,'SP List (I-REAP)'!$I:$I,$R$6))))</f>
        <v>0</v>
      </c>
      <c r="U22" s="149" t="str">
        <f>IF($J$3="Entire Portfolio",SUMIFS('SP List (I-REAP)'!$AD:$AD,'SP List (I-REAP)'!$D:$D,AllPGundertake!$C22,'SP List (I-REAP)'!$I:$I,$R$6),IF($J$3="Approved Subprojects",SUMIFS('SP List (I-REAP)'!$AD:$AD,'SP List (I-REAP)'!$D:$D,AllPGundertake!$C22,'SP List (I-REAP)'!$P:$P,AllPGundertake!$J$3,'SP List (I-REAP)'!$I:$I,$R$6),IF($J$3="Pipelined Subprojects",SUMIFS('SP List (I-REAP)'!$AD:$AD,'SP List (I-REAP)'!$D:$D,AllPGundertake!$C22,'SP List (I-REAP)'!$P:$P,AllPGundertake!$J$3,'SP List (I-REAP)'!$I:$I,$R$6))))</f>
        <v>0</v>
      </c>
      <c r="V22" s="149" t="str">
        <f>IF($J$3="Entire Portfolio",COUNTIFS('SP List (I-REAP)'!$D:$D,AllPGundertake!$C22,'SP List (I-REAP)'!$I:$I,$V$6),IF($J$3="Approved Subprojects",COUNTIFS('SP List (I-REAP)'!$D:$D,AllPGundertake!$C22,'SP List (I-REAP)'!$P:$P,AllPGundertake!$J$3,'SP List (I-REAP)'!$I:$I,$V$6),IF($J$3="Pipelined Subprojects",COUNTIFS('SP List (I-REAP)'!$D:$D,AllPGundertake!$C22,'SP List (I-REAP)'!$P:$P,AllPGundertake!$J$3,'SP List (I-REAP)'!$I:$I,$V$6))))</f>
        <v>0</v>
      </c>
      <c r="W22" s="148" t="str">
        <f>IF($J$3="Entire Portfolio",SUMIFS('SP List (I-REAP)'!$O:$O,'SP List (I-REAP)'!$D:$D,AllPGundertake!$C22,'SP List (I-REAP)'!$I:$I,AllPGundertake!$V$6),IF($J$3="Approved Subprojects",SUMIFS('SP List (I-REAP)'!$O:$O,'SP List (I-REAP)'!$D:$D,AllPGundertake!$C22,'SP List (I-REAP)'!$P:$P,AllPGundertake!$J$3,'SP List (I-REAP)'!$I:$I,AllPGundertake!$V$6),IF($J$3="Pipelined Subprojects",SUMIFS('SP List (I-REAP)'!$O:$O,'SP List (I-REAP)'!$D:$D,AllPGundertake!$C22,'SP List (I-REAP)'!$P:$P,AllPGundertake!$J$3,'SP List (I-REAP)'!$I:$I,AllPGundertake!$V$6))))/1000000</f>
        <v>0</v>
      </c>
      <c r="X22" s="149" t="str">
        <f>IF($J$3="Entire Portfolio",SUMIFS('SP List (I-REAP)'!$AA:$AA,'SP List (I-REAP)'!$D:$D,AllPGundertake!$C22,'SP List (I-REAP)'!$I:$I,$V$6),IF($J$3="Approved Subprojects",SUMIFS('SP List (I-REAP)'!$AA:$AA,'SP List (I-REAP)'!$D:$D,AllPGundertake!$C22,'SP List (I-REAP)'!$P:$P,AllPGundertake!$J$3,'SP List (I-REAP)'!$I:$I,$V$6),IF($J$3="Pipelined Subprojects",SUMIFS('SP List (I-REAP)'!$AA:$AA,'SP List (I-REAP)'!$D:$D,AllPGundertake!$C22,'SP List (I-REAP)'!$P:$P,AllPGundertake!$J$3,'SP List (I-REAP)'!$I:$I,$V$6))))</f>
        <v>0</v>
      </c>
      <c r="Y22" s="149" t="str">
        <f>IF($J$3="Entire Portfolio",SUMIFS('SP List (I-REAP)'!$AD:$AD,'SP List (I-REAP)'!$D:$D,AllPGundertake!$C22,'SP List (I-REAP)'!$I:$I,$V$6),IF($J$3="Approved Subprojects",SUMIFS('SP List (I-REAP)'!$AD:$AD,'SP List (I-REAP)'!$D:$D,AllPGundertake!$C22,'SP List (I-REAP)'!$P:$P,AllPGundertake!$J$3,'SP List (I-REAP)'!$I:$I,$V$6),IF($J$3="Pipelined Subprojects",SUMIFS('SP List (I-REAP)'!$AD:$AD,'SP List (I-REAP)'!$D:$D,AllPGundertake!$C22,'SP List (I-REAP)'!$P:$P,AllPGundertake!$J$3,'SP List (I-REAP)'!$I:$I,$V$6))))</f>
        <v>0</v>
      </c>
    </row>
    <row r="23" spans="1:26">
      <c r="B23" s="196" t="s">
        <v>9</v>
      </c>
      <c r="C23" s="196" t="s">
        <v>77</v>
      </c>
      <c r="D23" s="149" t="str">
        <f>IF($J$3="Entire Portfolio",COUNTIF('SP List (I-REAP)'!$D:$D,AllPGundertake!$C23),IF($J$3="Approved Subprojects",COUNTIFS('SP List (I-REAP)'!$D:$D,AllPGundertake!$C23,'SP List (I-REAP)'!$P:$P,AllPGundertake!$J$3),IF($J$3="Pipelined Subprojects",COUNTIFS('SP List (I-REAP)'!$D:$D,AllPGundertake!$C23,'SP List (I-REAP)'!$P:$P,AllPGundertake!$J$3))))</f>
        <v>0</v>
      </c>
      <c r="E23" s="148" t="str">
        <f>IF($J$3="Entire Portfolio",SUMIF('SP List (I-REAP)'!$D:$D,AllPGundertake!$C23,'SP List (I-REAP)'!$O:$O),IF($J$3="Approved Subprojects",SUMIFS('SP List (I-REAP)'!$O:$O,'SP List (I-REAP)'!$D:$D,AllPGundertake!$C23,'SP List (I-REAP)'!$P:$P,AllPGundertake!$J$3),IF($J$3="Pipelined Subprojects",SUMIFS('SP List (I-REAP)'!$O:$O,'SP List (I-REAP)'!$D:$D,AllPGundertake!$C23,'SP List (I-REAP)'!$P:$P,AllPGundertake!$J$3))))/1000000</f>
        <v>0</v>
      </c>
      <c r="F23" s="149" t="str">
        <f>IF($J$3="Entire Portfolio",SUMIF('SP List (I-REAP)'!$D:$D,AllPGundertake!$C23,'SP List (I-REAP)'!$AA:$AA),IF($J$3="Approved Subprojects",SUMIFS('SP List (I-REAP)'!$AA:$AA,'SP List (I-REAP)'!$D:$D,AllPGundertake!$C23,'SP List (I-REAP)'!$P:$P,AllPGundertake!$J$3),IF($J$3="Pipelined Subprojects",SUMIFS('SP List (I-REAP)'!$AA:$AA,'SP List (I-REAP)'!$D:$D,AllPGundertake!$C23,'SP List (I-REAP)'!$P:$P,AllPGundertake!$J$3))))</f>
        <v>0</v>
      </c>
      <c r="G23" s="149" t="str">
        <f>IF($J$3="Entire Portfolio",SUMIF('SP List (I-REAP)'!$D:$D,AllPGundertake!$C23,'SP List (I-REAP)'!$AD:$AD),IF($J$3="Approved Subprojects",SUMIFS('SP List (I-REAP)'!$AD:$AD,'SP List (I-REAP)'!$D:$D,AllPGundertake!$C23,'SP List (I-REAP)'!$P:$P,AllPGundertake!$J$3),IF($J$3="Pipelined Subprojects",SUMIFS('SP List (I-REAP)'!$AD:$AD,'SP List (I-REAP)'!$D:$D,AllPGundertake!$C23,'SP List (I-REAP)'!$P:$P,AllPGundertake!$J$3))))</f>
        <v>0</v>
      </c>
      <c r="H23" s="159" t="str">
        <f>IFERROR((+E23/F23)*1000," ")</f>
        <v>0</v>
      </c>
      <c r="I23" s="159" t="str">
        <f>IFERROR(E23*1000/G23," ")</f>
        <v>0</v>
      </c>
      <c r="J23" s="149" t="str">
        <f>IF($J$3="Entire Portfolio",COUNTIFS('SP List (I-REAP)'!$D:$D,AllPGundertake!$C23,'SP List (I-REAP)'!$I:$I,$J$6),IF($J$3="Approved Subprojects",COUNTIFS('SP List (I-REAP)'!$D:$D,AllPGundertake!$C23,'SP List (I-REAP)'!$P:$P,AllPGundertake!$J$3,'SP List (I-REAP)'!$I:$I,$J$6),IF($J$3="Pipelined Subprojects",COUNTIFS('SP List (I-REAP)'!$D:$D,AllPGundertake!$C23,'SP List (I-REAP)'!$P:$P,AllPGundertake!$J$3,'SP List (I-REAP)'!$I:$I,$J$6))))</f>
        <v>0</v>
      </c>
      <c r="K23" s="148" t="str">
        <f>IF($J$3="Entire Portfolio",SUMIFS('SP List (I-REAP)'!$O:$O,'SP List (I-REAP)'!$D:$D,AllPGundertake!$C23,'SP List (I-REAP)'!$I:$I,AllPGundertake!$J$6),IF($J$3="Approved Subprojects",SUMIFS('SP List (I-REAP)'!$O:$O,'SP List (I-REAP)'!$D:$D,AllPGundertake!$C23,'SP List (I-REAP)'!$P:$P,AllPGundertake!$J$3,'SP List (I-REAP)'!$I:$I,AllPGundertake!$J$6),IF($J$3="Pipelined Subprojects",SUMIFS('SP List (I-REAP)'!$O:$O,'SP List (I-REAP)'!$D:$D,AllPGundertake!$C23,'SP List (I-REAP)'!$P:$P,AllPGundertake!$J$3,'SP List (I-REAP)'!$I:$I,AllPGundertake!$J$6))))/1000000</f>
        <v>0</v>
      </c>
      <c r="L23" s="149" t="str">
        <f>IF($J$3="Entire Portfolio",SUMIFS('SP List (I-REAP)'!$AA:$AA,'SP List (I-REAP)'!$D:$D,AllPGundertake!$C23,'SP List (I-REAP)'!$I:$I,$J$6),IF($J$3="Approved Subprojects",SUMIFS('SP List (I-REAP)'!$AA:$AA,'SP List (I-REAP)'!$D:$D,AllPGundertake!$C23,'SP List (I-REAP)'!$P:$P,AllPGundertake!$J$3,'SP List (I-REAP)'!$I:$I,$J$6),IF($J$3="Pipelined Subprojects",SUMIFS('SP List (I-REAP)'!$AA:$AA,'SP List (I-REAP)'!$D:$D,AllPGundertake!$C23,'SP List (I-REAP)'!$P:$P,AllPGundertake!$J$3,'SP List (I-REAP)'!$I:$I,$J$6))))</f>
        <v>0</v>
      </c>
      <c r="M23" s="149" t="str">
        <f>IF($J$3="Entire Portfolio",SUMIFS('SP List (I-REAP)'!$AD:$AD,'SP List (I-REAP)'!$D:$D,AllPGundertake!$C23,'SP List (I-REAP)'!$I:$I,$J$6),IF($J$3="Approved Subprojects",SUMIFS('SP List (I-REAP)'!$AD:$AD,'SP List (I-REAP)'!$D:$D,AllPGundertake!$C23,'SP List (I-REAP)'!$P:$P,AllPGundertake!$J$3,'SP List (I-REAP)'!$I:$I,$J$6),IF($J$3="Pipelined Subprojects",SUMIFS('SP List (I-REAP)'!$AD:$AD,'SP List (I-REAP)'!$D:$D,AllPGundertake!$C23,'SP List (I-REAP)'!$P:$P,AllPGundertake!$J$3,'SP List (I-REAP)'!$I:$I,$J$6))))</f>
        <v>0</v>
      </c>
      <c r="N23" s="149" t="str">
        <f>IF($J$3="Entire Portfolio",COUNTIFS('SP List (I-REAP)'!$D:$D,AllPGundertake!$C23,'SP List (I-REAP)'!$I:$I,$N$6),IF($J$3="Approved Subprojects",COUNTIFS('SP List (I-REAP)'!$D:$D,AllPGundertake!$C23,'SP List (I-REAP)'!$P:$P,AllPGundertake!$J$3,'SP List (I-REAP)'!$I:$I,$N$6),IF($J$3="Pipelined Subprojects",COUNTIFS('SP List (I-REAP)'!$D:$D,AllPGundertake!$C23,'SP List (I-REAP)'!$P:$P,AllPGundertake!$J$3,'SP List (I-REAP)'!$I:$I,$N$6))))</f>
        <v>0</v>
      </c>
      <c r="O23" s="148" t="str">
        <f>IF($J$3="Entire Portfolio",SUMIFS('SP List (I-REAP)'!$O:$O,'SP List (I-REAP)'!$D:$D,AllPGundertake!$C23,'SP List (I-REAP)'!$I:$I,AllPGundertake!$N$6),IF($J$3="Approved Subprojects",SUMIFS('SP List (I-REAP)'!$O:$O,'SP List (I-REAP)'!$D:$D,AllPGundertake!$C23,'SP List (I-REAP)'!$P:$P,AllPGundertake!$J$3,'SP List (I-REAP)'!$I:$I,AllPGundertake!$N$6),IF($J$3="Pipelined Subprojects",SUMIFS('SP List (I-REAP)'!$O:$O,'SP List (I-REAP)'!$D:$D,AllPGundertake!$C23,'SP List (I-REAP)'!$P:$P,AllPGundertake!$J$3,'SP List (I-REAP)'!$I:$I,AllPGundertake!$N$6))))/1000000</f>
        <v>0</v>
      </c>
      <c r="P23" s="149" t="str">
        <f>IF($J$3="Entire Portfolio",SUMIFS('SP List (I-REAP)'!$AA:$AA,'SP List (I-REAP)'!$D:$D,AllPGundertake!$C23,'SP List (I-REAP)'!$I:$I,$N$6),IF($J$3="Approved Subprojects",SUMIFS('SP List (I-REAP)'!$AA:$AA,'SP List (I-REAP)'!$D:$D,AllPGundertake!$C23,'SP List (I-REAP)'!$P:$P,AllPGundertake!$J$3,'SP List (I-REAP)'!$I:$I,$N$6),IF($J$3="Pipelined Subprojects",SUMIFS('SP List (I-REAP)'!$AA:$AA,'SP List (I-REAP)'!$D:$D,AllPGundertake!$C23,'SP List (I-REAP)'!$P:$P,AllPGundertake!$J$3,'SP List (I-REAP)'!$I:$I,$N$6))))</f>
        <v>0</v>
      </c>
      <c r="Q23" s="149" t="str">
        <f>IF($J$3="Entire Portfolio",SUMIFS('SP List (I-REAP)'!$AD:$AD,'SP List (I-REAP)'!$D:$D,AllPGundertake!$C23,'SP List (I-REAP)'!$I:$I,$N$6),IF($J$3="Approved Subprojects",SUMIFS('SP List (I-REAP)'!$AD:$AD,'SP List (I-REAP)'!$D:$D,AllPGundertake!$C23,'SP List (I-REAP)'!$P:$P,AllPGundertake!$J$3,'SP List (I-REAP)'!$I:$I,$N$6),IF($J$3="Pipelined Subprojects",SUMIFS('SP List (I-REAP)'!$AD:$AD,'SP List (I-REAP)'!$D:$D,AllPGundertake!$C23,'SP List (I-REAP)'!$P:$P,AllPGundertake!$J$3,'SP List (I-REAP)'!$I:$I,$N$6))))</f>
        <v>0</v>
      </c>
      <c r="R23" s="149" t="str">
        <f>IF($J$3="Entire Portfolio",COUNTIFS('SP List (I-REAP)'!$D:$D,AllPGundertake!$C23,'SP List (I-REAP)'!$I:$I,$R$6),IF($J$3="Approved Subprojects",COUNTIFS('SP List (I-REAP)'!$D:$D,AllPGundertake!$C23,'SP List (I-REAP)'!$P:$P,AllPGundertake!$J$3,'SP List (I-REAP)'!$I:$I,$R$6),IF($J$3="Pipelined Subprojects",COUNTIFS('SP List (I-REAP)'!$D:$D,AllPGundertake!$C23,'SP List (I-REAP)'!$P:$P,AllPGundertake!$J$3,'SP List (I-REAP)'!$I:$I,$R$6))))</f>
        <v>0</v>
      </c>
      <c r="S23" s="148" t="str">
        <f>IF($J$3="Entire Portfolio",SUMIFS('SP List (I-REAP)'!$O:$O,'SP List (I-REAP)'!$D:$D,AllPGundertake!$C23,'SP List (I-REAP)'!$I:$I,AllPGundertake!$R$6),IF($J$3="Approved Subprojects",SUMIFS('SP List (I-REAP)'!$O:$O,'SP List (I-REAP)'!$D:$D,AllPGundertake!$C23,'SP List (I-REAP)'!$P:$P,AllPGundertake!$J$3,'SP List (I-REAP)'!$I:$I,AllPGundertake!$R$6),IF($J$3="Pipelined Subprojects",SUMIFS('SP List (I-REAP)'!$O:$O,'SP List (I-REAP)'!$D:$D,AllPGundertake!$C23,'SP List (I-REAP)'!$P:$P,AllPGundertake!$J$3,'SP List (I-REAP)'!$I:$I,AllPGundertake!$R$6))))/1000000</f>
        <v>0</v>
      </c>
      <c r="T23" s="149" t="str">
        <f>IF($J$3="Entire Portfolio",SUMIFS('SP List (I-REAP)'!$AA:$AA,'SP List (I-REAP)'!$D:$D,AllPGundertake!$C23,'SP List (I-REAP)'!$I:$I,$R$6),IF($J$3="Approved Subprojects",SUMIFS('SP List (I-REAP)'!$AA:$AA,'SP List (I-REAP)'!$D:$D,AllPGundertake!$C23,'SP List (I-REAP)'!$P:$P,AllPGundertake!$J$3,'SP List (I-REAP)'!$I:$I,$R$6),IF($J$3="Pipelined Subprojects",SUMIFS('SP List (I-REAP)'!$AA:$AA,'SP List (I-REAP)'!$D:$D,AllPGundertake!$C23,'SP List (I-REAP)'!$P:$P,AllPGundertake!$J$3,'SP List (I-REAP)'!$I:$I,$R$6))))</f>
        <v>0</v>
      </c>
      <c r="U23" s="149" t="str">
        <f>IF($J$3="Entire Portfolio",SUMIFS('SP List (I-REAP)'!$AD:$AD,'SP List (I-REAP)'!$D:$D,AllPGundertake!$C23,'SP List (I-REAP)'!$I:$I,$R$6),IF($J$3="Approved Subprojects",SUMIFS('SP List (I-REAP)'!$AD:$AD,'SP List (I-REAP)'!$D:$D,AllPGundertake!$C23,'SP List (I-REAP)'!$P:$P,AllPGundertake!$J$3,'SP List (I-REAP)'!$I:$I,$R$6),IF($J$3="Pipelined Subprojects",SUMIFS('SP List (I-REAP)'!$AD:$AD,'SP List (I-REAP)'!$D:$D,AllPGundertake!$C23,'SP List (I-REAP)'!$P:$P,AllPGundertake!$J$3,'SP List (I-REAP)'!$I:$I,$R$6))))</f>
        <v>0</v>
      </c>
      <c r="V23" s="149" t="str">
        <f>IF($J$3="Entire Portfolio",COUNTIFS('SP List (I-REAP)'!$D:$D,AllPGundertake!$C23,'SP List (I-REAP)'!$I:$I,$V$6),IF($J$3="Approved Subprojects",COUNTIFS('SP List (I-REAP)'!$D:$D,AllPGundertake!$C23,'SP List (I-REAP)'!$P:$P,AllPGundertake!$J$3,'SP List (I-REAP)'!$I:$I,$V$6),IF($J$3="Pipelined Subprojects",COUNTIFS('SP List (I-REAP)'!$D:$D,AllPGundertake!$C23,'SP List (I-REAP)'!$P:$P,AllPGundertake!$J$3,'SP List (I-REAP)'!$I:$I,$V$6))))</f>
        <v>0</v>
      </c>
      <c r="W23" s="148" t="str">
        <f>IF($J$3="Entire Portfolio",SUMIFS('SP List (I-REAP)'!$O:$O,'SP List (I-REAP)'!$D:$D,AllPGundertake!$C23,'SP List (I-REAP)'!$I:$I,AllPGundertake!$V$6),IF($J$3="Approved Subprojects",SUMIFS('SP List (I-REAP)'!$O:$O,'SP List (I-REAP)'!$D:$D,AllPGundertake!$C23,'SP List (I-REAP)'!$P:$P,AllPGundertake!$J$3,'SP List (I-REAP)'!$I:$I,AllPGundertake!$V$6),IF($J$3="Pipelined Subprojects",SUMIFS('SP List (I-REAP)'!$O:$O,'SP List (I-REAP)'!$D:$D,AllPGundertake!$C23,'SP List (I-REAP)'!$P:$P,AllPGundertake!$J$3,'SP List (I-REAP)'!$I:$I,AllPGundertake!$V$6))))/1000000</f>
        <v>0</v>
      </c>
      <c r="X23" s="149" t="str">
        <f>IF($J$3="Entire Portfolio",SUMIFS('SP List (I-REAP)'!$AA:$AA,'SP List (I-REAP)'!$D:$D,AllPGundertake!$C23,'SP List (I-REAP)'!$I:$I,$V$6),IF($J$3="Approved Subprojects",SUMIFS('SP List (I-REAP)'!$AA:$AA,'SP List (I-REAP)'!$D:$D,AllPGundertake!$C23,'SP List (I-REAP)'!$P:$P,AllPGundertake!$J$3,'SP List (I-REAP)'!$I:$I,$V$6),IF($J$3="Pipelined Subprojects",SUMIFS('SP List (I-REAP)'!$AA:$AA,'SP List (I-REAP)'!$D:$D,AllPGundertake!$C23,'SP List (I-REAP)'!$P:$P,AllPGundertake!$J$3,'SP List (I-REAP)'!$I:$I,$V$6))))</f>
        <v>0</v>
      </c>
      <c r="Y23" s="149" t="str">
        <f>IF($J$3="Entire Portfolio",SUMIFS('SP List (I-REAP)'!$AD:$AD,'SP List (I-REAP)'!$D:$D,AllPGundertake!$C23,'SP List (I-REAP)'!$I:$I,$V$6),IF($J$3="Approved Subprojects",SUMIFS('SP List (I-REAP)'!$AD:$AD,'SP List (I-REAP)'!$D:$D,AllPGundertake!$C23,'SP List (I-REAP)'!$P:$P,AllPGundertake!$J$3,'SP List (I-REAP)'!$I:$I,$V$6),IF($J$3="Pipelined Subprojects",SUMIFS('SP List (I-REAP)'!$AD:$AD,'SP List (I-REAP)'!$D:$D,AllPGundertake!$C23,'SP List (I-REAP)'!$P:$P,AllPGundertake!$J$3,'SP List (I-REAP)'!$I:$I,$V$6))))</f>
        <v>0</v>
      </c>
    </row>
    <row r="24" spans="1:26">
      <c r="B24" s="196" t="s">
        <v>9</v>
      </c>
      <c r="C24" s="196" t="s">
        <v>84</v>
      </c>
      <c r="D24" s="149" t="str">
        <f>IF($J$3="Entire Portfolio",COUNTIF('SP List (I-REAP)'!$D:$D,AllPGundertake!$C24),IF($J$3="Approved Subprojects",COUNTIFS('SP List (I-REAP)'!$D:$D,AllPGundertake!$C24,'SP List (I-REAP)'!$P:$P,AllPGundertake!$J$3),IF($J$3="Pipelined Subprojects",COUNTIFS('SP List (I-REAP)'!$D:$D,AllPGundertake!$C24,'SP List (I-REAP)'!$P:$P,AllPGundertake!$J$3))))</f>
        <v>0</v>
      </c>
      <c r="E24" s="148" t="str">
        <f>IF($J$3="Entire Portfolio",SUMIF('SP List (I-REAP)'!$D:$D,AllPGundertake!$C24,'SP List (I-REAP)'!$O:$O),IF($J$3="Approved Subprojects",SUMIFS('SP List (I-REAP)'!$O:$O,'SP List (I-REAP)'!$D:$D,AllPGundertake!$C24,'SP List (I-REAP)'!$P:$P,AllPGundertake!$J$3),IF($J$3="Pipelined Subprojects",SUMIFS('SP List (I-REAP)'!$O:$O,'SP List (I-REAP)'!$D:$D,AllPGundertake!$C24,'SP List (I-REAP)'!$P:$P,AllPGundertake!$J$3))))/1000000</f>
        <v>0</v>
      </c>
      <c r="F24" s="149" t="str">
        <f>IF($J$3="Entire Portfolio",SUMIF('SP List (I-REAP)'!$D:$D,AllPGundertake!$C24,'SP List (I-REAP)'!$AA:$AA),IF($J$3="Approved Subprojects",SUMIFS('SP List (I-REAP)'!$AA:$AA,'SP List (I-REAP)'!$D:$D,AllPGundertake!$C24,'SP List (I-REAP)'!$P:$P,AllPGundertake!$J$3),IF($J$3="Pipelined Subprojects",SUMIFS('SP List (I-REAP)'!$AA:$AA,'SP List (I-REAP)'!$D:$D,AllPGundertake!$C24,'SP List (I-REAP)'!$P:$P,AllPGundertake!$J$3))))</f>
        <v>0</v>
      </c>
      <c r="G24" s="149" t="str">
        <f>IF($J$3="Entire Portfolio",SUMIF('SP List (I-REAP)'!$D:$D,AllPGundertake!$C24,'SP List (I-REAP)'!$AD:$AD),IF($J$3="Approved Subprojects",SUMIFS('SP List (I-REAP)'!$AD:$AD,'SP List (I-REAP)'!$D:$D,AllPGundertake!$C24,'SP List (I-REAP)'!$P:$P,AllPGundertake!$J$3),IF($J$3="Pipelined Subprojects",SUMIFS('SP List (I-REAP)'!$AD:$AD,'SP List (I-REAP)'!$D:$D,AllPGundertake!$C24,'SP List (I-REAP)'!$P:$P,AllPGundertake!$J$3))))</f>
        <v>0</v>
      </c>
      <c r="H24" s="159" t="str">
        <f>IFERROR((+E24/F24)*1000," ")</f>
        <v>0</v>
      </c>
      <c r="I24" s="159" t="str">
        <f>IFERROR(E24*1000/G24," ")</f>
        <v>0</v>
      </c>
      <c r="J24" s="149" t="str">
        <f>IF($J$3="Entire Portfolio",COUNTIFS('SP List (I-REAP)'!$D:$D,AllPGundertake!$C24,'SP List (I-REAP)'!$I:$I,$J$6),IF($J$3="Approved Subprojects",COUNTIFS('SP List (I-REAP)'!$D:$D,AllPGundertake!$C24,'SP List (I-REAP)'!$P:$P,AllPGundertake!$J$3,'SP List (I-REAP)'!$I:$I,$J$6),IF($J$3="Pipelined Subprojects",COUNTIFS('SP List (I-REAP)'!$D:$D,AllPGundertake!$C24,'SP List (I-REAP)'!$P:$P,AllPGundertake!$J$3,'SP List (I-REAP)'!$I:$I,$J$6))))</f>
        <v>0</v>
      </c>
      <c r="K24" s="148" t="str">
        <f>IF($J$3="Entire Portfolio",SUMIFS('SP List (I-REAP)'!$O:$O,'SP List (I-REAP)'!$D:$D,AllPGundertake!$C24,'SP List (I-REAP)'!$I:$I,AllPGundertake!$J$6),IF($J$3="Approved Subprojects",SUMIFS('SP List (I-REAP)'!$O:$O,'SP List (I-REAP)'!$D:$D,AllPGundertake!$C24,'SP List (I-REAP)'!$P:$P,AllPGundertake!$J$3,'SP List (I-REAP)'!$I:$I,AllPGundertake!$J$6),IF($J$3="Pipelined Subprojects",SUMIFS('SP List (I-REAP)'!$O:$O,'SP List (I-REAP)'!$D:$D,AllPGundertake!$C24,'SP List (I-REAP)'!$P:$P,AllPGundertake!$J$3,'SP List (I-REAP)'!$I:$I,AllPGundertake!$J$6))))/1000000</f>
        <v>0</v>
      </c>
      <c r="L24" s="149" t="str">
        <f>IF($J$3="Entire Portfolio",SUMIFS('SP List (I-REAP)'!$AA:$AA,'SP List (I-REAP)'!$D:$D,AllPGundertake!$C24,'SP List (I-REAP)'!$I:$I,$J$6),IF($J$3="Approved Subprojects",SUMIFS('SP List (I-REAP)'!$AA:$AA,'SP List (I-REAP)'!$D:$D,AllPGundertake!$C24,'SP List (I-REAP)'!$P:$P,AllPGundertake!$J$3,'SP List (I-REAP)'!$I:$I,$J$6),IF($J$3="Pipelined Subprojects",SUMIFS('SP List (I-REAP)'!$AA:$AA,'SP List (I-REAP)'!$D:$D,AllPGundertake!$C24,'SP List (I-REAP)'!$P:$P,AllPGundertake!$J$3,'SP List (I-REAP)'!$I:$I,$J$6))))</f>
        <v>0</v>
      </c>
      <c r="M24" s="149" t="str">
        <f>IF($J$3="Entire Portfolio",SUMIFS('SP List (I-REAP)'!$AD:$AD,'SP List (I-REAP)'!$D:$D,AllPGundertake!$C24,'SP List (I-REAP)'!$I:$I,$J$6),IF($J$3="Approved Subprojects",SUMIFS('SP List (I-REAP)'!$AD:$AD,'SP List (I-REAP)'!$D:$D,AllPGundertake!$C24,'SP List (I-REAP)'!$P:$P,AllPGundertake!$J$3,'SP List (I-REAP)'!$I:$I,$J$6),IF($J$3="Pipelined Subprojects",SUMIFS('SP List (I-REAP)'!$AD:$AD,'SP List (I-REAP)'!$D:$D,AllPGundertake!$C24,'SP List (I-REAP)'!$P:$P,AllPGundertake!$J$3,'SP List (I-REAP)'!$I:$I,$J$6))))</f>
        <v>0</v>
      </c>
      <c r="N24" s="149" t="str">
        <f>IF($J$3="Entire Portfolio",COUNTIFS('SP List (I-REAP)'!$D:$D,AllPGundertake!$C24,'SP List (I-REAP)'!$I:$I,$N$6),IF($J$3="Approved Subprojects",COUNTIFS('SP List (I-REAP)'!$D:$D,AllPGundertake!$C24,'SP List (I-REAP)'!$P:$P,AllPGundertake!$J$3,'SP List (I-REAP)'!$I:$I,$N$6),IF($J$3="Pipelined Subprojects",COUNTIFS('SP List (I-REAP)'!$D:$D,AllPGundertake!$C24,'SP List (I-REAP)'!$P:$P,AllPGundertake!$J$3,'SP List (I-REAP)'!$I:$I,$N$6))))</f>
        <v>0</v>
      </c>
      <c r="O24" s="148" t="str">
        <f>IF($J$3="Entire Portfolio",SUMIFS('SP List (I-REAP)'!$O:$O,'SP List (I-REAP)'!$D:$D,AllPGundertake!$C24,'SP List (I-REAP)'!$I:$I,AllPGundertake!$N$6),IF($J$3="Approved Subprojects",SUMIFS('SP List (I-REAP)'!$O:$O,'SP List (I-REAP)'!$D:$D,AllPGundertake!$C24,'SP List (I-REAP)'!$P:$P,AllPGundertake!$J$3,'SP List (I-REAP)'!$I:$I,AllPGundertake!$N$6),IF($J$3="Pipelined Subprojects",SUMIFS('SP List (I-REAP)'!$O:$O,'SP List (I-REAP)'!$D:$D,AllPGundertake!$C24,'SP List (I-REAP)'!$P:$P,AllPGundertake!$J$3,'SP List (I-REAP)'!$I:$I,AllPGundertake!$N$6))))/1000000</f>
        <v>0</v>
      </c>
      <c r="P24" s="149" t="str">
        <f>IF($J$3="Entire Portfolio",SUMIFS('SP List (I-REAP)'!$AA:$AA,'SP List (I-REAP)'!$D:$D,AllPGundertake!$C24,'SP List (I-REAP)'!$I:$I,$N$6),IF($J$3="Approved Subprojects",SUMIFS('SP List (I-REAP)'!$AA:$AA,'SP List (I-REAP)'!$D:$D,AllPGundertake!$C24,'SP List (I-REAP)'!$P:$P,AllPGundertake!$J$3,'SP List (I-REAP)'!$I:$I,$N$6),IF($J$3="Pipelined Subprojects",SUMIFS('SP List (I-REAP)'!$AA:$AA,'SP List (I-REAP)'!$D:$D,AllPGundertake!$C24,'SP List (I-REAP)'!$P:$P,AllPGundertake!$J$3,'SP List (I-REAP)'!$I:$I,$N$6))))</f>
        <v>0</v>
      </c>
      <c r="Q24" s="149" t="str">
        <f>IF($J$3="Entire Portfolio",SUMIFS('SP List (I-REAP)'!$AD:$AD,'SP List (I-REAP)'!$D:$D,AllPGundertake!$C24,'SP List (I-REAP)'!$I:$I,$N$6),IF($J$3="Approved Subprojects",SUMIFS('SP List (I-REAP)'!$AD:$AD,'SP List (I-REAP)'!$D:$D,AllPGundertake!$C24,'SP List (I-REAP)'!$P:$P,AllPGundertake!$J$3,'SP List (I-REAP)'!$I:$I,$N$6),IF($J$3="Pipelined Subprojects",SUMIFS('SP List (I-REAP)'!$AD:$AD,'SP List (I-REAP)'!$D:$D,AllPGundertake!$C24,'SP List (I-REAP)'!$P:$P,AllPGundertake!$J$3,'SP List (I-REAP)'!$I:$I,$N$6))))</f>
        <v>0</v>
      </c>
      <c r="R24" s="149" t="str">
        <f>IF($J$3="Entire Portfolio",COUNTIFS('SP List (I-REAP)'!$D:$D,AllPGundertake!$C24,'SP List (I-REAP)'!$I:$I,$R$6),IF($J$3="Approved Subprojects",COUNTIFS('SP List (I-REAP)'!$D:$D,AllPGundertake!$C24,'SP List (I-REAP)'!$P:$P,AllPGundertake!$J$3,'SP List (I-REAP)'!$I:$I,$R$6),IF($J$3="Pipelined Subprojects",COUNTIFS('SP List (I-REAP)'!$D:$D,AllPGundertake!$C24,'SP List (I-REAP)'!$P:$P,AllPGundertake!$J$3,'SP List (I-REAP)'!$I:$I,$R$6))))</f>
        <v>0</v>
      </c>
      <c r="S24" s="148" t="str">
        <f>IF($J$3="Entire Portfolio",SUMIFS('SP List (I-REAP)'!$O:$O,'SP List (I-REAP)'!$D:$D,AllPGundertake!$C24,'SP List (I-REAP)'!$I:$I,AllPGundertake!$R$6),IF($J$3="Approved Subprojects",SUMIFS('SP List (I-REAP)'!$O:$O,'SP List (I-REAP)'!$D:$D,AllPGundertake!$C24,'SP List (I-REAP)'!$P:$P,AllPGundertake!$J$3,'SP List (I-REAP)'!$I:$I,AllPGundertake!$R$6),IF($J$3="Pipelined Subprojects",SUMIFS('SP List (I-REAP)'!$O:$O,'SP List (I-REAP)'!$D:$D,AllPGundertake!$C24,'SP List (I-REAP)'!$P:$P,AllPGundertake!$J$3,'SP List (I-REAP)'!$I:$I,AllPGundertake!$R$6))))/1000000</f>
        <v>0</v>
      </c>
      <c r="T24" s="149" t="str">
        <f>IF($J$3="Entire Portfolio",SUMIFS('SP List (I-REAP)'!$AA:$AA,'SP List (I-REAP)'!$D:$D,AllPGundertake!$C24,'SP List (I-REAP)'!$I:$I,$R$6),IF($J$3="Approved Subprojects",SUMIFS('SP List (I-REAP)'!$AA:$AA,'SP List (I-REAP)'!$D:$D,AllPGundertake!$C24,'SP List (I-REAP)'!$P:$P,AllPGundertake!$J$3,'SP List (I-REAP)'!$I:$I,$R$6),IF($J$3="Pipelined Subprojects",SUMIFS('SP List (I-REAP)'!$AA:$AA,'SP List (I-REAP)'!$D:$D,AllPGundertake!$C24,'SP List (I-REAP)'!$P:$P,AllPGundertake!$J$3,'SP List (I-REAP)'!$I:$I,$R$6))))</f>
        <v>0</v>
      </c>
      <c r="U24" s="149" t="str">
        <f>IF($J$3="Entire Portfolio",SUMIFS('SP List (I-REAP)'!$AD:$AD,'SP List (I-REAP)'!$D:$D,AllPGundertake!$C24,'SP List (I-REAP)'!$I:$I,$R$6),IF($J$3="Approved Subprojects",SUMIFS('SP List (I-REAP)'!$AD:$AD,'SP List (I-REAP)'!$D:$D,AllPGundertake!$C24,'SP List (I-REAP)'!$P:$P,AllPGundertake!$J$3,'SP List (I-REAP)'!$I:$I,$R$6),IF($J$3="Pipelined Subprojects",SUMIFS('SP List (I-REAP)'!$AD:$AD,'SP List (I-REAP)'!$D:$D,AllPGundertake!$C24,'SP List (I-REAP)'!$P:$P,AllPGundertake!$J$3,'SP List (I-REAP)'!$I:$I,$R$6))))</f>
        <v>0</v>
      </c>
      <c r="V24" s="149" t="str">
        <f>IF($J$3="Entire Portfolio",COUNTIFS('SP List (I-REAP)'!$D:$D,AllPGundertake!$C24,'SP List (I-REAP)'!$I:$I,$V$6),IF($J$3="Approved Subprojects",COUNTIFS('SP List (I-REAP)'!$D:$D,AllPGundertake!$C24,'SP List (I-REAP)'!$P:$P,AllPGundertake!$J$3,'SP List (I-REAP)'!$I:$I,$V$6),IF($J$3="Pipelined Subprojects",COUNTIFS('SP List (I-REAP)'!$D:$D,AllPGundertake!$C24,'SP List (I-REAP)'!$P:$P,AllPGundertake!$J$3,'SP List (I-REAP)'!$I:$I,$V$6))))</f>
        <v>0</v>
      </c>
      <c r="W24" s="148" t="str">
        <f>IF($J$3="Entire Portfolio",SUMIFS('SP List (I-REAP)'!$O:$O,'SP List (I-REAP)'!$D:$D,AllPGundertake!$C24,'SP List (I-REAP)'!$I:$I,AllPGundertake!$V$6),IF($J$3="Approved Subprojects",SUMIFS('SP List (I-REAP)'!$O:$O,'SP List (I-REAP)'!$D:$D,AllPGundertake!$C24,'SP List (I-REAP)'!$P:$P,AllPGundertake!$J$3,'SP List (I-REAP)'!$I:$I,AllPGundertake!$V$6),IF($J$3="Pipelined Subprojects",SUMIFS('SP List (I-REAP)'!$O:$O,'SP List (I-REAP)'!$D:$D,AllPGundertake!$C24,'SP List (I-REAP)'!$P:$P,AllPGundertake!$J$3,'SP List (I-REAP)'!$I:$I,AllPGundertake!$V$6))))/1000000</f>
        <v>0</v>
      </c>
      <c r="X24" s="149" t="str">
        <f>IF($J$3="Entire Portfolio",SUMIFS('SP List (I-REAP)'!$AA:$AA,'SP List (I-REAP)'!$D:$D,AllPGundertake!$C24,'SP List (I-REAP)'!$I:$I,$V$6),IF($J$3="Approved Subprojects",SUMIFS('SP List (I-REAP)'!$AA:$AA,'SP List (I-REAP)'!$D:$D,AllPGundertake!$C24,'SP List (I-REAP)'!$P:$P,AllPGundertake!$J$3,'SP List (I-REAP)'!$I:$I,$V$6),IF($J$3="Pipelined Subprojects",SUMIFS('SP List (I-REAP)'!$AA:$AA,'SP List (I-REAP)'!$D:$D,AllPGundertake!$C24,'SP List (I-REAP)'!$P:$P,AllPGundertake!$J$3,'SP List (I-REAP)'!$I:$I,$V$6))))</f>
        <v>0</v>
      </c>
      <c r="Y24" s="149" t="str">
        <f>IF($J$3="Entire Portfolio",SUMIFS('SP List (I-REAP)'!$AD:$AD,'SP List (I-REAP)'!$D:$D,AllPGundertake!$C24,'SP List (I-REAP)'!$I:$I,$V$6),IF($J$3="Approved Subprojects",SUMIFS('SP List (I-REAP)'!$AD:$AD,'SP List (I-REAP)'!$D:$D,AllPGundertake!$C24,'SP List (I-REAP)'!$P:$P,AllPGundertake!$J$3,'SP List (I-REAP)'!$I:$I,$V$6),IF($J$3="Pipelined Subprojects",SUMIFS('SP List (I-REAP)'!$AD:$AD,'SP List (I-REAP)'!$D:$D,AllPGundertake!$C24,'SP List (I-REAP)'!$P:$P,AllPGundertake!$J$3,'SP List (I-REAP)'!$I:$I,$V$6))))</f>
        <v>0</v>
      </c>
    </row>
    <row r="25" spans="1:26">
      <c r="B25" s="302" t="s">
        <v>2033</v>
      </c>
      <c r="C25" s="303"/>
      <c r="D25" s="215" t="str">
        <f>SUM(D21:D24)</f>
        <v>0</v>
      </c>
      <c r="E25" s="211" t="str">
        <f>SUM(E21:E24)</f>
        <v>0</v>
      </c>
      <c r="F25" s="215" t="str">
        <f>SUM(F21:F24)</f>
        <v>0</v>
      </c>
      <c r="G25" s="215" t="str">
        <f>SUM(G21:G24)</f>
        <v>0</v>
      </c>
      <c r="H25" s="211" t="str">
        <f>IFERROR((+E25/F25)*1000," ")</f>
        <v>0</v>
      </c>
      <c r="I25" s="211" t="str">
        <f>IFERROR(E25*1000/G25," ")</f>
        <v>0</v>
      </c>
      <c r="J25" s="215" t="str">
        <f>SUM(J21:J24)</f>
        <v>0</v>
      </c>
      <c r="K25" s="211" t="str">
        <f>SUM(K21:K24)</f>
        <v>0</v>
      </c>
      <c r="L25" s="215" t="str">
        <f>SUM(L21:L24)</f>
        <v>0</v>
      </c>
      <c r="M25" s="215" t="str">
        <f>SUM(M21:M24)</f>
        <v>0</v>
      </c>
      <c r="N25" s="215" t="str">
        <f>SUM(N21:N24)</f>
        <v>0</v>
      </c>
      <c r="O25" s="211" t="str">
        <f>SUM(O21:O24)</f>
        <v>0</v>
      </c>
      <c r="P25" s="215" t="str">
        <f>SUM(P21:P24)</f>
        <v>0</v>
      </c>
      <c r="Q25" s="215" t="str">
        <f>SUM(Q21:Q24)</f>
        <v>0</v>
      </c>
      <c r="R25" s="215" t="str">
        <f>SUM(R21:R24)</f>
        <v>0</v>
      </c>
      <c r="S25" s="211" t="str">
        <f>SUM(S21:S24)</f>
        <v>0</v>
      </c>
      <c r="T25" s="215" t="str">
        <f>SUM(T21:T24)</f>
        <v>0</v>
      </c>
      <c r="U25" s="215" t="str">
        <f>SUM(U21:U24)</f>
        <v>0</v>
      </c>
      <c r="V25" s="215" t="str">
        <f>SUM(V21:V24)</f>
        <v>0</v>
      </c>
      <c r="W25" s="211" t="str">
        <f>SUM(W21:W24)</f>
        <v>0</v>
      </c>
      <c r="X25" s="215" t="str">
        <f>SUM(X21:X24)</f>
        <v>0</v>
      </c>
      <c r="Y25" s="215" t="str">
        <f>SUM(Y21:Y24)</f>
        <v>0</v>
      </c>
    </row>
    <row r="26" spans="1:26">
      <c r="B26" s="196" t="s">
        <v>14</v>
      </c>
      <c r="C26" s="196" t="s">
        <v>25</v>
      </c>
      <c r="D26" s="149" t="str">
        <f>IF($J$3="Entire Portfolio",COUNTIF('SP List (I-REAP)'!$D:$D,AllPGundertake!$C26),IF($J$3="Approved Subprojects",COUNTIFS('SP List (I-REAP)'!$D:$D,AllPGundertake!$C26,'SP List (I-REAP)'!$P:$P,AllPGundertake!$J$3),IF($J$3="Pipelined Subprojects",COUNTIFS('SP List (I-REAP)'!$D:$D,AllPGundertake!$C26,'SP List (I-REAP)'!$P:$P,AllPGundertake!$J$3))))</f>
        <v>0</v>
      </c>
      <c r="E26" s="148" t="str">
        <f>IF($J$3="Entire Portfolio",SUMIF('SP List (I-REAP)'!$D:$D,AllPGundertake!$C26,'SP List (I-REAP)'!$O:$O),IF($J$3="Approved Subprojects",SUMIFS('SP List (I-REAP)'!$O:$O,'SP List (I-REAP)'!$D:$D,AllPGundertake!$C26,'SP List (I-REAP)'!$P:$P,AllPGundertake!$J$3),IF($J$3="Pipelined Subprojects",SUMIFS('SP List (I-REAP)'!$O:$O,'SP List (I-REAP)'!$D:$D,AllPGundertake!$C26,'SP List (I-REAP)'!$P:$P,AllPGundertake!$J$3))))/1000000</f>
        <v>0</v>
      </c>
      <c r="F26" s="149" t="str">
        <f>IF($J$3="Entire Portfolio",SUMIF('SP List (I-REAP)'!$D:$D,AllPGundertake!$C26,'SP List (I-REAP)'!$AA:$AA),IF($J$3="Approved Subprojects",SUMIFS('SP List (I-REAP)'!$AA:$AA,'SP List (I-REAP)'!$D:$D,AllPGundertake!$C26,'SP List (I-REAP)'!$P:$P,AllPGundertake!$J$3),IF($J$3="Pipelined Subprojects",SUMIFS('SP List (I-REAP)'!$AA:$AA,'SP List (I-REAP)'!$D:$D,AllPGundertake!$C26,'SP List (I-REAP)'!$P:$P,AllPGundertake!$J$3))))</f>
        <v>0</v>
      </c>
      <c r="G26" s="149" t="str">
        <f>IF($J$3="Entire Portfolio",SUMIF('SP List (I-REAP)'!$D:$D,AllPGundertake!$C26,'SP List (I-REAP)'!$AD:$AD),IF($J$3="Approved Subprojects",SUMIFS('SP List (I-REAP)'!$AD:$AD,'SP List (I-REAP)'!$D:$D,AllPGundertake!$C26,'SP List (I-REAP)'!$P:$P,AllPGundertake!$J$3),IF($J$3="Pipelined Subprojects",SUMIFS('SP List (I-REAP)'!$AD:$AD,'SP List (I-REAP)'!$D:$D,AllPGundertake!$C26,'SP List (I-REAP)'!$P:$P,AllPGundertake!$J$3))))</f>
        <v>0</v>
      </c>
      <c r="H26" s="159" t="str">
        <f>IFERROR((+E26/F26)*1000," ")</f>
        <v>0</v>
      </c>
      <c r="I26" s="159" t="str">
        <f>IFERROR(E26*1000/G26," ")</f>
        <v>0</v>
      </c>
      <c r="J26" s="149" t="str">
        <f>IF($J$3="Entire Portfolio",COUNTIFS('SP List (I-REAP)'!$D:$D,AllPGundertake!$C26,'SP List (I-REAP)'!$I:$I,$J$6),IF($J$3="Approved Subprojects",COUNTIFS('SP List (I-REAP)'!$D:$D,AllPGundertake!$C26,'SP List (I-REAP)'!$P:$P,AllPGundertake!$J$3,'SP List (I-REAP)'!$I:$I,$J$6),IF($J$3="Pipelined Subprojects",COUNTIFS('SP List (I-REAP)'!$D:$D,AllPGundertake!$C26,'SP List (I-REAP)'!$P:$P,AllPGundertake!$J$3,'SP List (I-REAP)'!$I:$I,$J$6))))</f>
        <v>0</v>
      </c>
      <c r="K26" s="148" t="str">
        <f>IF($J$3="Entire Portfolio",SUMIFS('SP List (I-REAP)'!$O:$O,'SP List (I-REAP)'!$D:$D,AllPGundertake!$C26,'SP List (I-REAP)'!$I:$I,AllPGundertake!$J$6),IF($J$3="Approved Subprojects",SUMIFS('SP List (I-REAP)'!$O:$O,'SP List (I-REAP)'!$D:$D,AllPGundertake!$C26,'SP List (I-REAP)'!$P:$P,AllPGundertake!$J$3,'SP List (I-REAP)'!$I:$I,AllPGundertake!$J$6),IF($J$3="Pipelined Subprojects",SUMIFS('SP List (I-REAP)'!$O:$O,'SP List (I-REAP)'!$D:$D,AllPGundertake!$C26,'SP List (I-REAP)'!$P:$P,AllPGundertake!$J$3,'SP List (I-REAP)'!$I:$I,AllPGundertake!$J$6))))/1000000</f>
        <v>0</v>
      </c>
      <c r="L26" s="149" t="str">
        <f>IF($J$3="Entire Portfolio",SUMIFS('SP List (I-REAP)'!$AA:$AA,'SP List (I-REAP)'!$D:$D,AllPGundertake!$C26,'SP List (I-REAP)'!$I:$I,$J$6),IF($J$3="Approved Subprojects",SUMIFS('SP List (I-REAP)'!$AA:$AA,'SP List (I-REAP)'!$D:$D,AllPGundertake!$C26,'SP List (I-REAP)'!$P:$P,AllPGundertake!$J$3,'SP List (I-REAP)'!$I:$I,$J$6),IF($J$3="Pipelined Subprojects",SUMIFS('SP List (I-REAP)'!$AA:$AA,'SP List (I-REAP)'!$D:$D,AllPGundertake!$C26,'SP List (I-REAP)'!$P:$P,AllPGundertake!$J$3,'SP List (I-REAP)'!$I:$I,$J$6))))</f>
        <v>0</v>
      </c>
      <c r="M26" s="149" t="str">
        <f>IF($J$3="Entire Portfolio",SUMIFS('SP List (I-REAP)'!$AD:$AD,'SP List (I-REAP)'!$D:$D,AllPGundertake!$C26,'SP List (I-REAP)'!$I:$I,$J$6),IF($J$3="Approved Subprojects",SUMIFS('SP List (I-REAP)'!$AD:$AD,'SP List (I-REAP)'!$D:$D,AllPGundertake!$C26,'SP List (I-REAP)'!$P:$P,AllPGundertake!$J$3,'SP List (I-REAP)'!$I:$I,$J$6),IF($J$3="Pipelined Subprojects",SUMIFS('SP List (I-REAP)'!$AD:$AD,'SP List (I-REAP)'!$D:$D,AllPGundertake!$C26,'SP List (I-REAP)'!$P:$P,AllPGundertake!$J$3,'SP List (I-REAP)'!$I:$I,$J$6))))</f>
        <v>0</v>
      </c>
      <c r="N26" s="149" t="str">
        <f>IF($J$3="Entire Portfolio",COUNTIFS('SP List (I-REAP)'!$D:$D,AllPGundertake!$C26,'SP List (I-REAP)'!$I:$I,$N$6),IF($J$3="Approved Subprojects",COUNTIFS('SP List (I-REAP)'!$D:$D,AllPGundertake!$C26,'SP List (I-REAP)'!$P:$P,AllPGundertake!$J$3,'SP List (I-REAP)'!$I:$I,$N$6),IF($J$3="Pipelined Subprojects",COUNTIFS('SP List (I-REAP)'!$D:$D,AllPGundertake!$C26,'SP List (I-REAP)'!$P:$P,AllPGundertake!$J$3,'SP List (I-REAP)'!$I:$I,$N$6))))</f>
        <v>0</v>
      </c>
      <c r="O26" s="148" t="str">
        <f>IF($J$3="Entire Portfolio",SUMIFS('SP List (I-REAP)'!$O:$O,'SP List (I-REAP)'!$D:$D,AllPGundertake!$C26,'SP List (I-REAP)'!$I:$I,AllPGundertake!$N$6),IF($J$3="Approved Subprojects",SUMIFS('SP List (I-REAP)'!$O:$O,'SP List (I-REAP)'!$D:$D,AllPGundertake!$C26,'SP List (I-REAP)'!$P:$P,AllPGundertake!$J$3,'SP List (I-REAP)'!$I:$I,AllPGundertake!$N$6),IF($J$3="Pipelined Subprojects",SUMIFS('SP List (I-REAP)'!$O:$O,'SP List (I-REAP)'!$D:$D,AllPGundertake!$C26,'SP List (I-REAP)'!$P:$P,AllPGundertake!$J$3,'SP List (I-REAP)'!$I:$I,AllPGundertake!$N$6))))/1000000</f>
        <v>0</v>
      </c>
      <c r="P26" s="149" t="str">
        <f>IF($J$3="Entire Portfolio",SUMIFS('SP List (I-REAP)'!$AA:$AA,'SP List (I-REAP)'!$D:$D,AllPGundertake!$C26,'SP List (I-REAP)'!$I:$I,$N$6),IF($J$3="Approved Subprojects",SUMIFS('SP List (I-REAP)'!$AA:$AA,'SP List (I-REAP)'!$D:$D,AllPGundertake!$C26,'SP List (I-REAP)'!$P:$P,AllPGundertake!$J$3,'SP List (I-REAP)'!$I:$I,$N$6),IF($J$3="Pipelined Subprojects",SUMIFS('SP List (I-REAP)'!$AA:$AA,'SP List (I-REAP)'!$D:$D,AllPGundertake!$C26,'SP List (I-REAP)'!$P:$P,AllPGundertake!$J$3,'SP List (I-REAP)'!$I:$I,$N$6))))</f>
        <v>0</v>
      </c>
      <c r="Q26" s="149" t="str">
        <f>IF($J$3="Entire Portfolio",SUMIFS('SP List (I-REAP)'!$AD:$AD,'SP List (I-REAP)'!$D:$D,AllPGundertake!$C26,'SP List (I-REAP)'!$I:$I,$N$6),IF($J$3="Approved Subprojects",SUMIFS('SP List (I-REAP)'!$AD:$AD,'SP List (I-REAP)'!$D:$D,AllPGundertake!$C26,'SP List (I-REAP)'!$P:$P,AllPGundertake!$J$3,'SP List (I-REAP)'!$I:$I,$N$6),IF($J$3="Pipelined Subprojects",SUMIFS('SP List (I-REAP)'!$AD:$AD,'SP List (I-REAP)'!$D:$D,AllPGundertake!$C26,'SP List (I-REAP)'!$P:$P,AllPGundertake!$J$3,'SP List (I-REAP)'!$I:$I,$N$6))))</f>
        <v>0</v>
      </c>
      <c r="R26" s="149" t="str">
        <f>IF($J$3="Entire Portfolio",COUNTIFS('SP List (I-REAP)'!$D:$D,AllPGundertake!$C26,'SP List (I-REAP)'!$I:$I,$R$6),IF($J$3="Approved Subprojects",COUNTIFS('SP List (I-REAP)'!$D:$D,AllPGundertake!$C26,'SP List (I-REAP)'!$P:$P,AllPGundertake!$J$3,'SP List (I-REAP)'!$I:$I,$R$6),IF($J$3="Pipelined Subprojects",COUNTIFS('SP List (I-REAP)'!$D:$D,AllPGundertake!$C26,'SP List (I-REAP)'!$P:$P,AllPGundertake!$J$3,'SP List (I-REAP)'!$I:$I,$R$6))))</f>
        <v>0</v>
      </c>
      <c r="S26" s="148" t="str">
        <f>IF($J$3="Entire Portfolio",SUMIFS('SP List (I-REAP)'!$O:$O,'SP List (I-REAP)'!$D:$D,AllPGundertake!$C26,'SP List (I-REAP)'!$I:$I,AllPGundertake!$R$6),IF($J$3="Approved Subprojects",SUMIFS('SP List (I-REAP)'!$O:$O,'SP List (I-REAP)'!$D:$D,AllPGundertake!$C26,'SP List (I-REAP)'!$P:$P,AllPGundertake!$J$3,'SP List (I-REAP)'!$I:$I,AllPGundertake!$R$6),IF($J$3="Pipelined Subprojects",SUMIFS('SP List (I-REAP)'!$O:$O,'SP List (I-REAP)'!$D:$D,AllPGundertake!$C26,'SP List (I-REAP)'!$P:$P,AllPGundertake!$J$3,'SP List (I-REAP)'!$I:$I,AllPGundertake!$R$6))))/1000000</f>
        <v>0</v>
      </c>
      <c r="T26" s="149" t="str">
        <f>IF($J$3="Entire Portfolio",SUMIFS('SP List (I-REAP)'!$AA:$AA,'SP List (I-REAP)'!$D:$D,AllPGundertake!$C26,'SP List (I-REAP)'!$I:$I,$R$6),IF($J$3="Approved Subprojects",SUMIFS('SP List (I-REAP)'!$AA:$AA,'SP List (I-REAP)'!$D:$D,AllPGundertake!$C26,'SP List (I-REAP)'!$P:$P,AllPGundertake!$J$3,'SP List (I-REAP)'!$I:$I,$R$6),IF($J$3="Pipelined Subprojects",SUMIFS('SP List (I-REAP)'!$AA:$AA,'SP List (I-REAP)'!$D:$D,AllPGundertake!$C26,'SP List (I-REAP)'!$P:$P,AllPGundertake!$J$3,'SP List (I-REAP)'!$I:$I,$R$6))))</f>
        <v>0</v>
      </c>
      <c r="U26" s="149" t="str">
        <f>IF($J$3="Entire Portfolio",SUMIFS('SP List (I-REAP)'!$AD:$AD,'SP List (I-REAP)'!$D:$D,AllPGundertake!$C26,'SP List (I-REAP)'!$I:$I,$R$6),IF($J$3="Approved Subprojects",SUMIFS('SP List (I-REAP)'!$AD:$AD,'SP List (I-REAP)'!$D:$D,AllPGundertake!$C26,'SP List (I-REAP)'!$P:$P,AllPGundertake!$J$3,'SP List (I-REAP)'!$I:$I,$R$6),IF($J$3="Pipelined Subprojects",SUMIFS('SP List (I-REAP)'!$AD:$AD,'SP List (I-REAP)'!$D:$D,AllPGundertake!$C26,'SP List (I-REAP)'!$P:$P,AllPGundertake!$J$3,'SP List (I-REAP)'!$I:$I,$R$6))))</f>
        <v>0</v>
      </c>
      <c r="V26" s="149" t="str">
        <f>IF($J$3="Entire Portfolio",COUNTIFS('SP List (I-REAP)'!$D:$D,AllPGundertake!$C26,'SP List (I-REAP)'!$I:$I,$V$6),IF($J$3="Approved Subprojects",COUNTIFS('SP List (I-REAP)'!$D:$D,AllPGundertake!$C26,'SP List (I-REAP)'!$P:$P,AllPGundertake!$J$3,'SP List (I-REAP)'!$I:$I,$V$6),IF($J$3="Pipelined Subprojects",COUNTIFS('SP List (I-REAP)'!$D:$D,AllPGundertake!$C26,'SP List (I-REAP)'!$P:$P,AllPGundertake!$J$3,'SP List (I-REAP)'!$I:$I,$V$6))))</f>
        <v>0</v>
      </c>
      <c r="W26" s="148" t="str">
        <f>IF($J$3="Entire Portfolio",SUMIFS('SP List (I-REAP)'!$O:$O,'SP List (I-REAP)'!$D:$D,AllPGundertake!$C26,'SP List (I-REAP)'!$I:$I,AllPGundertake!$V$6),IF($J$3="Approved Subprojects",SUMIFS('SP List (I-REAP)'!$O:$O,'SP List (I-REAP)'!$D:$D,AllPGundertake!$C26,'SP List (I-REAP)'!$P:$P,AllPGundertake!$J$3,'SP List (I-REAP)'!$I:$I,AllPGundertake!$V$6),IF($J$3="Pipelined Subprojects",SUMIFS('SP List (I-REAP)'!$O:$O,'SP List (I-REAP)'!$D:$D,AllPGundertake!$C26,'SP List (I-REAP)'!$P:$P,AllPGundertake!$J$3,'SP List (I-REAP)'!$I:$I,AllPGundertake!$V$6))))/1000000</f>
        <v>0</v>
      </c>
      <c r="X26" s="149" t="str">
        <f>IF($J$3="Entire Portfolio",SUMIFS('SP List (I-REAP)'!$AA:$AA,'SP List (I-REAP)'!$D:$D,AllPGundertake!$C26,'SP List (I-REAP)'!$I:$I,$V$6),IF($J$3="Approved Subprojects",SUMIFS('SP List (I-REAP)'!$AA:$AA,'SP List (I-REAP)'!$D:$D,AllPGundertake!$C26,'SP List (I-REAP)'!$P:$P,AllPGundertake!$J$3,'SP List (I-REAP)'!$I:$I,$V$6),IF($J$3="Pipelined Subprojects",SUMIFS('SP List (I-REAP)'!$AA:$AA,'SP List (I-REAP)'!$D:$D,AllPGundertake!$C26,'SP List (I-REAP)'!$P:$P,AllPGundertake!$J$3,'SP List (I-REAP)'!$I:$I,$V$6))))</f>
        <v>0</v>
      </c>
      <c r="Y26" s="149" t="str">
        <f>IF($J$3="Entire Portfolio",SUMIFS('SP List (I-REAP)'!$AD:$AD,'SP List (I-REAP)'!$D:$D,AllPGundertake!$C26,'SP List (I-REAP)'!$I:$I,$V$6),IF($J$3="Approved Subprojects",SUMIFS('SP List (I-REAP)'!$AD:$AD,'SP List (I-REAP)'!$D:$D,AllPGundertake!$C26,'SP List (I-REAP)'!$P:$P,AllPGundertake!$J$3,'SP List (I-REAP)'!$I:$I,$V$6),IF($J$3="Pipelined Subprojects",SUMIFS('SP List (I-REAP)'!$AD:$AD,'SP List (I-REAP)'!$D:$D,AllPGundertake!$C26,'SP List (I-REAP)'!$P:$P,AllPGundertake!$J$3,'SP List (I-REAP)'!$I:$I,$V$6))))</f>
        <v>0</v>
      </c>
    </row>
    <row r="27" spans="1:26">
      <c r="B27" s="196" t="s">
        <v>14</v>
      </c>
      <c r="C27" s="196" t="s">
        <v>27</v>
      </c>
      <c r="D27" s="149" t="str">
        <f>IF($J$3="Entire Portfolio",COUNTIF('SP List (I-REAP)'!$D:$D,AllPGundertake!$C27),IF($J$3="Approved Subprojects",COUNTIFS('SP List (I-REAP)'!$D:$D,AllPGundertake!$C27,'SP List (I-REAP)'!$P:$P,AllPGundertake!$J$3),IF($J$3="Pipelined Subprojects",COUNTIFS('SP List (I-REAP)'!$D:$D,AllPGundertake!$C27,'SP List (I-REAP)'!$P:$P,AllPGundertake!$J$3))))</f>
        <v>0</v>
      </c>
      <c r="E27" s="148" t="str">
        <f>IF($J$3="Entire Portfolio",SUMIF('SP List (I-REAP)'!$D:$D,AllPGundertake!$C27,'SP List (I-REAP)'!$O:$O),IF($J$3="Approved Subprojects",SUMIFS('SP List (I-REAP)'!$O:$O,'SP List (I-REAP)'!$D:$D,AllPGundertake!$C27,'SP List (I-REAP)'!$P:$P,AllPGundertake!$J$3),IF($J$3="Pipelined Subprojects",SUMIFS('SP List (I-REAP)'!$O:$O,'SP List (I-REAP)'!$D:$D,AllPGundertake!$C27,'SP List (I-REAP)'!$P:$P,AllPGundertake!$J$3))))/1000000</f>
        <v>0</v>
      </c>
      <c r="F27" s="149" t="str">
        <f>IF($J$3="Entire Portfolio",SUMIF('SP List (I-REAP)'!$D:$D,AllPGundertake!$C27,'SP List (I-REAP)'!$AA:$AA),IF($J$3="Approved Subprojects",SUMIFS('SP List (I-REAP)'!$AA:$AA,'SP List (I-REAP)'!$D:$D,AllPGundertake!$C27,'SP List (I-REAP)'!$P:$P,AllPGundertake!$J$3),IF($J$3="Pipelined Subprojects",SUMIFS('SP List (I-REAP)'!$AA:$AA,'SP List (I-REAP)'!$D:$D,AllPGundertake!$C27,'SP List (I-REAP)'!$P:$P,AllPGundertake!$J$3))))</f>
        <v>0</v>
      </c>
      <c r="G27" s="149" t="str">
        <f>IF($J$3="Entire Portfolio",SUMIF('SP List (I-REAP)'!$D:$D,AllPGundertake!$C27,'SP List (I-REAP)'!$AD:$AD),IF($J$3="Approved Subprojects",SUMIFS('SP List (I-REAP)'!$AD:$AD,'SP List (I-REAP)'!$D:$D,AllPGundertake!$C27,'SP List (I-REAP)'!$P:$P,AllPGundertake!$J$3),IF($J$3="Pipelined Subprojects",SUMIFS('SP List (I-REAP)'!$AD:$AD,'SP List (I-REAP)'!$D:$D,AllPGundertake!$C27,'SP List (I-REAP)'!$P:$P,AllPGundertake!$J$3))))</f>
        <v>0</v>
      </c>
      <c r="H27" s="159" t="str">
        <f>IFERROR((+E27/F27)*1000," ")</f>
        <v>0</v>
      </c>
      <c r="I27" s="159" t="str">
        <f>IFERROR(E27*1000/G27," ")</f>
        <v>0</v>
      </c>
      <c r="J27" s="149" t="str">
        <f>IF($J$3="Entire Portfolio",COUNTIFS('SP List (I-REAP)'!$D:$D,AllPGundertake!$C27,'SP List (I-REAP)'!$I:$I,$J$6),IF($J$3="Approved Subprojects",COUNTIFS('SP List (I-REAP)'!$D:$D,AllPGundertake!$C27,'SP List (I-REAP)'!$P:$P,AllPGundertake!$J$3,'SP List (I-REAP)'!$I:$I,$J$6),IF($J$3="Pipelined Subprojects",COUNTIFS('SP List (I-REAP)'!$D:$D,AllPGundertake!$C27,'SP List (I-REAP)'!$P:$P,AllPGundertake!$J$3,'SP List (I-REAP)'!$I:$I,$J$6))))</f>
        <v>0</v>
      </c>
      <c r="K27" s="148" t="str">
        <f>IF($J$3="Entire Portfolio",SUMIFS('SP List (I-REAP)'!$O:$O,'SP List (I-REAP)'!$D:$D,AllPGundertake!$C27,'SP List (I-REAP)'!$I:$I,AllPGundertake!$J$6),IF($J$3="Approved Subprojects",SUMIFS('SP List (I-REAP)'!$O:$O,'SP List (I-REAP)'!$D:$D,AllPGundertake!$C27,'SP List (I-REAP)'!$P:$P,AllPGundertake!$J$3,'SP List (I-REAP)'!$I:$I,AllPGundertake!$J$6),IF($J$3="Pipelined Subprojects",SUMIFS('SP List (I-REAP)'!$O:$O,'SP List (I-REAP)'!$D:$D,AllPGundertake!$C27,'SP List (I-REAP)'!$P:$P,AllPGundertake!$J$3,'SP List (I-REAP)'!$I:$I,AllPGundertake!$J$6))))/1000000</f>
        <v>0</v>
      </c>
      <c r="L27" s="149" t="str">
        <f>IF($J$3="Entire Portfolio",SUMIFS('SP List (I-REAP)'!$AA:$AA,'SP List (I-REAP)'!$D:$D,AllPGundertake!$C27,'SP List (I-REAP)'!$I:$I,$J$6),IF($J$3="Approved Subprojects",SUMIFS('SP List (I-REAP)'!$AA:$AA,'SP List (I-REAP)'!$D:$D,AllPGundertake!$C27,'SP List (I-REAP)'!$P:$P,AllPGundertake!$J$3,'SP List (I-REAP)'!$I:$I,$J$6),IF($J$3="Pipelined Subprojects",SUMIFS('SP List (I-REAP)'!$AA:$AA,'SP List (I-REAP)'!$D:$D,AllPGundertake!$C27,'SP List (I-REAP)'!$P:$P,AllPGundertake!$J$3,'SP List (I-REAP)'!$I:$I,$J$6))))</f>
        <v>0</v>
      </c>
      <c r="M27" s="149" t="str">
        <f>IF($J$3="Entire Portfolio",SUMIFS('SP List (I-REAP)'!$AD:$AD,'SP List (I-REAP)'!$D:$D,AllPGundertake!$C27,'SP List (I-REAP)'!$I:$I,$J$6),IF($J$3="Approved Subprojects",SUMIFS('SP List (I-REAP)'!$AD:$AD,'SP List (I-REAP)'!$D:$D,AllPGundertake!$C27,'SP List (I-REAP)'!$P:$P,AllPGundertake!$J$3,'SP List (I-REAP)'!$I:$I,$J$6),IF($J$3="Pipelined Subprojects",SUMIFS('SP List (I-REAP)'!$AD:$AD,'SP List (I-REAP)'!$D:$D,AllPGundertake!$C27,'SP List (I-REAP)'!$P:$P,AllPGundertake!$J$3,'SP List (I-REAP)'!$I:$I,$J$6))))</f>
        <v>0</v>
      </c>
      <c r="N27" s="149" t="str">
        <f>IF($J$3="Entire Portfolio",COUNTIFS('SP List (I-REAP)'!$D:$D,AllPGundertake!$C27,'SP List (I-REAP)'!$I:$I,$N$6),IF($J$3="Approved Subprojects",COUNTIFS('SP List (I-REAP)'!$D:$D,AllPGundertake!$C27,'SP List (I-REAP)'!$P:$P,AllPGundertake!$J$3,'SP List (I-REAP)'!$I:$I,$N$6),IF($J$3="Pipelined Subprojects",COUNTIFS('SP List (I-REAP)'!$D:$D,AllPGundertake!$C27,'SP List (I-REAP)'!$P:$P,AllPGundertake!$J$3,'SP List (I-REAP)'!$I:$I,$N$6))))</f>
        <v>0</v>
      </c>
      <c r="O27" s="148" t="str">
        <f>IF($J$3="Entire Portfolio",SUMIFS('SP List (I-REAP)'!$O:$O,'SP List (I-REAP)'!$D:$D,AllPGundertake!$C27,'SP List (I-REAP)'!$I:$I,AllPGundertake!$N$6),IF($J$3="Approved Subprojects",SUMIFS('SP List (I-REAP)'!$O:$O,'SP List (I-REAP)'!$D:$D,AllPGundertake!$C27,'SP List (I-REAP)'!$P:$P,AllPGundertake!$J$3,'SP List (I-REAP)'!$I:$I,AllPGundertake!$N$6),IF($J$3="Pipelined Subprojects",SUMIFS('SP List (I-REAP)'!$O:$O,'SP List (I-REAP)'!$D:$D,AllPGundertake!$C27,'SP List (I-REAP)'!$P:$P,AllPGundertake!$J$3,'SP List (I-REAP)'!$I:$I,AllPGundertake!$N$6))))/1000000</f>
        <v>0</v>
      </c>
      <c r="P27" s="149" t="str">
        <f>IF($J$3="Entire Portfolio",SUMIFS('SP List (I-REAP)'!$AA:$AA,'SP List (I-REAP)'!$D:$D,AllPGundertake!$C27,'SP List (I-REAP)'!$I:$I,$N$6),IF($J$3="Approved Subprojects",SUMIFS('SP List (I-REAP)'!$AA:$AA,'SP List (I-REAP)'!$D:$D,AllPGundertake!$C27,'SP List (I-REAP)'!$P:$P,AllPGundertake!$J$3,'SP List (I-REAP)'!$I:$I,$N$6),IF($J$3="Pipelined Subprojects",SUMIFS('SP List (I-REAP)'!$AA:$AA,'SP List (I-REAP)'!$D:$D,AllPGundertake!$C27,'SP List (I-REAP)'!$P:$P,AllPGundertake!$J$3,'SP List (I-REAP)'!$I:$I,$N$6))))</f>
        <v>0</v>
      </c>
      <c r="Q27" s="149" t="str">
        <f>IF($J$3="Entire Portfolio",SUMIFS('SP List (I-REAP)'!$AD:$AD,'SP List (I-REAP)'!$D:$D,AllPGundertake!$C27,'SP List (I-REAP)'!$I:$I,$N$6),IF($J$3="Approved Subprojects",SUMIFS('SP List (I-REAP)'!$AD:$AD,'SP List (I-REAP)'!$D:$D,AllPGundertake!$C27,'SP List (I-REAP)'!$P:$P,AllPGundertake!$J$3,'SP List (I-REAP)'!$I:$I,$N$6),IF($J$3="Pipelined Subprojects",SUMIFS('SP List (I-REAP)'!$AD:$AD,'SP List (I-REAP)'!$D:$D,AllPGundertake!$C27,'SP List (I-REAP)'!$P:$P,AllPGundertake!$J$3,'SP List (I-REAP)'!$I:$I,$N$6))))</f>
        <v>0</v>
      </c>
      <c r="R27" s="149" t="str">
        <f>IF($J$3="Entire Portfolio",COUNTIFS('SP List (I-REAP)'!$D:$D,AllPGundertake!$C27,'SP List (I-REAP)'!$I:$I,$R$6),IF($J$3="Approved Subprojects",COUNTIFS('SP List (I-REAP)'!$D:$D,AllPGundertake!$C27,'SP List (I-REAP)'!$P:$P,AllPGundertake!$J$3,'SP List (I-REAP)'!$I:$I,$R$6),IF($J$3="Pipelined Subprojects",COUNTIFS('SP List (I-REAP)'!$D:$D,AllPGundertake!$C27,'SP List (I-REAP)'!$P:$P,AllPGundertake!$J$3,'SP List (I-REAP)'!$I:$I,$R$6))))</f>
        <v>0</v>
      </c>
      <c r="S27" s="148" t="str">
        <f>IF($J$3="Entire Portfolio",SUMIFS('SP List (I-REAP)'!$O:$O,'SP List (I-REAP)'!$D:$D,AllPGundertake!$C27,'SP List (I-REAP)'!$I:$I,AllPGundertake!$R$6),IF($J$3="Approved Subprojects",SUMIFS('SP List (I-REAP)'!$O:$O,'SP List (I-REAP)'!$D:$D,AllPGundertake!$C27,'SP List (I-REAP)'!$P:$P,AllPGundertake!$J$3,'SP List (I-REAP)'!$I:$I,AllPGundertake!$R$6),IF($J$3="Pipelined Subprojects",SUMIFS('SP List (I-REAP)'!$O:$O,'SP List (I-REAP)'!$D:$D,AllPGundertake!$C27,'SP List (I-REAP)'!$P:$P,AllPGundertake!$J$3,'SP List (I-REAP)'!$I:$I,AllPGundertake!$R$6))))/1000000</f>
        <v>0</v>
      </c>
      <c r="T27" s="149" t="str">
        <f>IF($J$3="Entire Portfolio",SUMIFS('SP List (I-REAP)'!$AA:$AA,'SP List (I-REAP)'!$D:$D,AllPGundertake!$C27,'SP List (I-REAP)'!$I:$I,$R$6),IF($J$3="Approved Subprojects",SUMIFS('SP List (I-REAP)'!$AA:$AA,'SP List (I-REAP)'!$D:$D,AllPGundertake!$C27,'SP List (I-REAP)'!$P:$P,AllPGundertake!$J$3,'SP List (I-REAP)'!$I:$I,$R$6),IF($J$3="Pipelined Subprojects",SUMIFS('SP List (I-REAP)'!$AA:$AA,'SP List (I-REAP)'!$D:$D,AllPGundertake!$C27,'SP List (I-REAP)'!$P:$P,AllPGundertake!$J$3,'SP List (I-REAP)'!$I:$I,$R$6))))</f>
        <v>0</v>
      </c>
      <c r="U27" s="149" t="str">
        <f>IF($J$3="Entire Portfolio",SUMIFS('SP List (I-REAP)'!$AD:$AD,'SP List (I-REAP)'!$D:$D,AllPGundertake!$C27,'SP List (I-REAP)'!$I:$I,$R$6),IF($J$3="Approved Subprojects",SUMIFS('SP List (I-REAP)'!$AD:$AD,'SP List (I-REAP)'!$D:$D,AllPGundertake!$C27,'SP List (I-REAP)'!$P:$P,AllPGundertake!$J$3,'SP List (I-REAP)'!$I:$I,$R$6),IF($J$3="Pipelined Subprojects",SUMIFS('SP List (I-REAP)'!$AD:$AD,'SP List (I-REAP)'!$D:$D,AllPGundertake!$C27,'SP List (I-REAP)'!$P:$P,AllPGundertake!$J$3,'SP List (I-REAP)'!$I:$I,$R$6))))</f>
        <v>0</v>
      </c>
      <c r="V27" s="149" t="str">
        <f>IF($J$3="Entire Portfolio",COUNTIFS('SP List (I-REAP)'!$D:$D,AllPGundertake!$C27,'SP List (I-REAP)'!$I:$I,$V$6),IF($J$3="Approved Subprojects",COUNTIFS('SP List (I-REAP)'!$D:$D,AllPGundertake!$C27,'SP List (I-REAP)'!$P:$P,AllPGundertake!$J$3,'SP List (I-REAP)'!$I:$I,$V$6),IF($J$3="Pipelined Subprojects",COUNTIFS('SP List (I-REAP)'!$D:$D,AllPGundertake!$C27,'SP List (I-REAP)'!$P:$P,AllPGundertake!$J$3,'SP List (I-REAP)'!$I:$I,$V$6))))</f>
        <v>0</v>
      </c>
      <c r="W27" s="148" t="str">
        <f>IF($J$3="Entire Portfolio",SUMIFS('SP List (I-REAP)'!$O:$O,'SP List (I-REAP)'!$D:$D,AllPGundertake!$C27,'SP List (I-REAP)'!$I:$I,AllPGundertake!$V$6),IF($J$3="Approved Subprojects",SUMIFS('SP List (I-REAP)'!$O:$O,'SP List (I-REAP)'!$D:$D,AllPGundertake!$C27,'SP List (I-REAP)'!$P:$P,AllPGundertake!$J$3,'SP List (I-REAP)'!$I:$I,AllPGundertake!$V$6),IF($J$3="Pipelined Subprojects",SUMIFS('SP List (I-REAP)'!$O:$O,'SP List (I-REAP)'!$D:$D,AllPGundertake!$C27,'SP List (I-REAP)'!$P:$P,AllPGundertake!$J$3,'SP List (I-REAP)'!$I:$I,AllPGundertake!$V$6))))/1000000</f>
        <v>0</v>
      </c>
      <c r="X27" s="149" t="str">
        <f>IF($J$3="Entire Portfolio",SUMIFS('SP List (I-REAP)'!$AA:$AA,'SP List (I-REAP)'!$D:$D,AllPGundertake!$C27,'SP List (I-REAP)'!$I:$I,$V$6),IF($J$3="Approved Subprojects",SUMIFS('SP List (I-REAP)'!$AA:$AA,'SP List (I-REAP)'!$D:$D,AllPGundertake!$C27,'SP List (I-REAP)'!$P:$P,AllPGundertake!$J$3,'SP List (I-REAP)'!$I:$I,$V$6),IF($J$3="Pipelined Subprojects",SUMIFS('SP List (I-REAP)'!$AA:$AA,'SP List (I-REAP)'!$D:$D,AllPGundertake!$C27,'SP List (I-REAP)'!$P:$P,AllPGundertake!$J$3,'SP List (I-REAP)'!$I:$I,$V$6))))</f>
        <v>0</v>
      </c>
      <c r="Y27" s="149" t="str">
        <f>IF($J$3="Entire Portfolio",SUMIFS('SP List (I-REAP)'!$AD:$AD,'SP List (I-REAP)'!$D:$D,AllPGundertake!$C27,'SP List (I-REAP)'!$I:$I,$V$6),IF($J$3="Approved Subprojects",SUMIFS('SP List (I-REAP)'!$AD:$AD,'SP List (I-REAP)'!$D:$D,AllPGundertake!$C27,'SP List (I-REAP)'!$P:$P,AllPGundertake!$J$3,'SP List (I-REAP)'!$I:$I,$V$6),IF($J$3="Pipelined Subprojects",SUMIFS('SP List (I-REAP)'!$AD:$AD,'SP List (I-REAP)'!$D:$D,AllPGundertake!$C27,'SP List (I-REAP)'!$P:$P,AllPGundertake!$J$3,'SP List (I-REAP)'!$I:$I,$V$6))))</f>
        <v>0</v>
      </c>
    </row>
    <row r="28" spans="1:26">
      <c r="B28" s="196" t="s">
        <v>14</v>
      </c>
      <c r="C28" s="196" t="s">
        <v>39</v>
      </c>
      <c r="D28" s="149" t="str">
        <f>IF($J$3="Entire Portfolio",COUNTIF('SP List (I-REAP)'!$D:$D,AllPGundertake!$C28),IF($J$3="Approved Subprojects",COUNTIFS('SP List (I-REAP)'!$D:$D,AllPGundertake!$C28,'SP List (I-REAP)'!$P:$P,AllPGundertake!$J$3),IF($J$3="Pipelined Subprojects",COUNTIFS('SP List (I-REAP)'!$D:$D,AllPGundertake!$C28,'SP List (I-REAP)'!$P:$P,AllPGundertake!$J$3))))</f>
        <v>0</v>
      </c>
      <c r="E28" s="148" t="str">
        <f>IF($J$3="Entire Portfolio",SUMIF('SP List (I-REAP)'!$D:$D,AllPGundertake!$C28,'SP List (I-REAP)'!$O:$O),IF($J$3="Approved Subprojects",SUMIFS('SP List (I-REAP)'!$O:$O,'SP List (I-REAP)'!$D:$D,AllPGundertake!$C28,'SP List (I-REAP)'!$P:$P,AllPGundertake!$J$3),IF($J$3="Pipelined Subprojects",SUMIFS('SP List (I-REAP)'!$O:$O,'SP List (I-REAP)'!$D:$D,AllPGundertake!$C28,'SP List (I-REAP)'!$P:$P,AllPGundertake!$J$3))))/1000000</f>
        <v>0</v>
      </c>
      <c r="F28" s="149" t="str">
        <f>IF($J$3="Entire Portfolio",SUMIF('SP List (I-REAP)'!$D:$D,AllPGundertake!$C28,'SP List (I-REAP)'!$AA:$AA),IF($J$3="Approved Subprojects",SUMIFS('SP List (I-REAP)'!$AA:$AA,'SP List (I-REAP)'!$D:$D,AllPGundertake!$C28,'SP List (I-REAP)'!$P:$P,AllPGundertake!$J$3),IF($J$3="Pipelined Subprojects",SUMIFS('SP List (I-REAP)'!$AA:$AA,'SP List (I-REAP)'!$D:$D,AllPGundertake!$C28,'SP List (I-REAP)'!$P:$P,AllPGundertake!$J$3))))</f>
        <v>0</v>
      </c>
      <c r="G28" s="149" t="str">
        <f>IF($J$3="Entire Portfolio",SUMIF('SP List (I-REAP)'!$D:$D,AllPGundertake!$C28,'SP List (I-REAP)'!$AD:$AD),IF($J$3="Approved Subprojects",SUMIFS('SP List (I-REAP)'!$AD:$AD,'SP List (I-REAP)'!$D:$D,AllPGundertake!$C28,'SP List (I-REAP)'!$P:$P,AllPGundertake!$J$3),IF($J$3="Pipelined Subprojects",SUMIFS('SP List (I-REAP)'!$AD:$AD,'SP List (I-REAP)'!$D:$D,AllPGundertake!$C28,'SP List (I-REAP)'!$P:$P,AllPGundertake!$J$3))))</f>
        <v>0</v>
      </c>
      <c r="H28" s="159" t="str">
        <f>IFERROR((+E28/F28)*1000," ")</f>
        <v>0</v>
      </c>
      <c r="I28" s="159" t="str">
        <f>IFERROR(E28*1000/G28," ")</f>
        <v>0</v>
      </c>
      <c r="J28" s="149" t="str">
        <f>IF($J$3="Entire Portfolio",COUNTIFS('SP List (I-REAP)'!$D:$D,AllPGundertake!$C28,'SP List (I-REAP)'!$I:$I,$J$6),IF($J$3="Approved Subprojects",COUNTIFS('SP List (I-REAP)'!$D:$D,AllPGundertake!$C28,'SP List (I-REAP)'!$P:$P,AllPGundertake!$J$3,'SP List (I-REAP)'!$I:$I,$J$6),IF($J$3="Pipelined Subprojects",COUNTIFS('SP List (I-REAP)'!$D:$D,AllPGundertake!$C28,'SP List (I-REAP)'!$P:$P,AllPGundertake!$J$3,'SP List (I-REAP)'!$I:$I,$J$6))))</f>
        <v>0</v>
      </c>
      <c r="K28" s="148" t="str">
        <f>IF($J$3="Entire Portfolio",SUMIFS('SP List (I-REAP)'!$O:$O,'SP List (I-REAP)'!$D:$D,AllPGundertake!$C28,'SP List (I-REAP)'!$I:$I,AllPGundertake!$J$6),IF($J$3="Approved Subprojects",SUMIFS('SP List (I-REAP)'!$O:$O,'SP List (I-REAP)'!$D:$D,AllPGundertake!$C28,'SP List (I-REAP)'!$P:$P,AllPGundertake!$J$3,'SP List (I-REAP)'!$I:$I,AllPGundertake!$J$6),IF($J$3="Pipelined Subprojects",SUMIFS('SP List (I-REAP)'!$O:$O,'SP List (I-REAP)'!$D:$D,AllPGundertake!$C28,'SP List (I-REAP)'!$P:$P,AllPGundertake!$J$3,'SP List (I-REAP)'!$I:$I,AllPGundertake!$J$6))))/1000000</f>
        <v>0</v>
      </c>
      <c r="L28" s="149" t="str">
        <f>IF($J$3="Entire Portfolio",SUMIFS('SP List (I-REAP)'!$AA:$AA,'SP List (I-REAP)'!$D:$D,AllPGundertake!$C28,'SP List (I-REAP)'!$I:$I,$J$6),IF($J$3="Approved Subprojects",SUMIFS('SP List (I-REAP)'!$AA:$AA,'SP List (I-REAP)'!$D:$D,AllPGundertake!$C28,'SP List (I-REAP)'!$P:$P,AllPGundertake!$J$3,'SP List (I-REAP)'!$I:$I,$J$6),IF($J$3="Pipelined Subprojects",SUMIFS('SP List (I-REAP)'!$AA:$AA,'SP List (I-REAP)'!$D:$D,AllPGundertake!$C28,'SP List (I-REAP)'!$P:$P,AllPGundertake!$J$3,'SP List (I-REAP)'!$I:$I,$J$6))))</f>
        <v>0</v>
      </c>
      <c r="M28" s="149" t="str">
        <f>IF($J$3="Entire Portfolio",SUMIFS('SP List (I-REAP)'!$AD:$AD,'SP List (I-REAP)'!$D:$D,AllPGundertake!$C28,'SP List (I-REAP)'!$I:$I,$J$6),IF($J$3="Approved Subprojects",SUMIFS('SP List (I-REAP)'!$AD:$AD,'SP List (I-REAP)'!$D:$D,AllPGundertake!$C28,'SP List (I-REAP)'!$P:$P,AllPGundertake!$J$3,'SP List (I-REAP)'!$I:$I,$J$6),IF($J$3="Pipelined Subprojects",SUMIFS('SP List (I-REAP)'!$AD:$AD,'SP List (I-REAP)'!$D:$D,AllPGundertake!$C28,'SP List (I-REAP)'!$P:$P,AllPGundertake!$J$3,'SP List (I-REAP)'!$I:$I,$J$6))))</f>
        <v>0</v>
      </c>
      <c r="N28" s="149" t="str">
        <f>IF($J$3="Entire Portfolio",COUNTIFS('SP List (I-REAP)'!$D:$D,AllPGundertake!$C28,'SP List (I-REAP)'!$I:$I,$N$6),IF($J$3="Approved Subprojects",COUNTIFS('SP List (I-REAP)'!$D:$D,AllPGundertake!$C28,'SP List (I-REAP)'!$P:$P,AllPGundertake!$J$3,'SP List (I-REAP)'!$I:$I,$N$6),IF($J$3="Pipelined Subprojects",COUNTIFS('SP List (I-REAP)'!$D:$D,AllPGundertake!$C28,'SP List (I-REAP)'!$P:$P,AllPGundertake!$J$3,'SP List (I-REAP)'!$I:$I,$N$6))))</f>
        <v>0</v>
      </c>
      <c r="O28" s="148" t="str">
        <f>IF($J$3="Entire Portfolio",SUMIFS('SP List (I-REAP)'!$O:$O,'SP List (I-REAP)'!$D:$D,AllPGundertake!$C28,'SP List (I-REAP)'!$I:$I,AllPGundertake!$N$6),IF($J$3="Approved Subprojects",SUMIFS('SP List (I-REAP)'!$O:$O,'SP List (I-REAP)'!$D:$D,AllPGundertake!$C28,'SP List (I-REAP)'!$P:$P,AllPGundertake!$J$3,'SP List (I-REAP)'!$I:$I,AllPGundertake!$N$6),IF($J$3="Pipelined Subprojects",SUMIFS('SP List (I-REAP)'!$O:$O,'SP List (I-REAP)'!$D:$D,AllPGundertake!$C28,'SP List (I-REAP)'!$P:$P,AllPGundertake!$J$3,'SP List (I-REAP)'!$I:$I,AllPGundertake!$N$6))))/1000000</f>
        <v>0</v>
      </c>
      <c r="P28" s="149" t="str">
        <f>IF($J$3="Entire Portfolio",SUMIFS('SP List (I-REAP)'!$AA:$AA,'SP List (I-REAP)'!$D:$D,AllPGundertake!$C28,'SP List (I-REAP)'!$I:$I,$N$6),IF($J$3="Approved Subprojects",SUMIFS('SP List (I-REAP)'!$AA:$AA,'SP List (I-REAP)'!$D:$D,AllPGundertake!$C28,'SP List (I-REAP)'!$P:$P,AllPGundertake!$J$3,'SP List (I-REAP)'!$I:$I,$N$6),IF($J$3="Pipelined Subprojects",SUMIFS('SP List (I-REAP)'!$AA:$AA,'SP List (I-REAP)'!$D:$D,AllPGundertake!$C28,'SP List (I-REAP)'!$P:$P,AllPGundertake!$J$3,'SP List (I-REAP)'!$I:$I,$N$6))))</f>
        <v>0</v>
      </c>
      <c r="Q28" s="149" t="str">
        <f>IF($J$3="Entire Portfolio",SUMIFS('SP List (I-REAP)'!$AD:$AD,'SP List (I-REAP)'!$D:$D,AllPGundertake!$C28,'SP List (I-REAP)'!$I:$I,$N$6),IF($J$3="Approved Subprojects",SUMIFS('SP List (I-REAP)'!$AD:$AD,'SP List (I-REAP)'!$D:$D,AllPGundertake!$C28,'SP List (I-REAP)'!$P:$P,AllPGundertake!$J$3,'SP List (I-REAP)'!$I:$I,$N$6),IF($J$3="Pipelined Subprojects",SUMIFS('SP List (I-REAP)'!$AD:$AD,'SP List (I-REAP)'!$D:$D,AllPGundertake!$C28,'SP List (I-REAP)'!$P:$P,AllPGundertake!$J$3,'SP List (I-REAP)'!$I:$I,$N$6))))</f>
        <v>0</v>
      </c>
      <c r="R28" s="149" t="str">
        <f>IF($J$3="Entire Portfolio",COUNTIFS('SP List (I-REAP)'!$D:$D,AllPGundertake!$C28,'SP List (I-REAP)'!$I:$I,$R$6),IF($J$3="Approved Subprojects",COUNTIFS('SP List (I-REAP)'!$D:$D,AllPGundertake!$C28,'SP List (I-REAP)'!$P:$P,AllPGundertake!$J$3,'SP List (I-REAP)'!$I:$I,$R$6),IF($J$3="Pipelined Subprojects",COUNTIFS('SP List (I-REAP)'!$D:$D,AllPGundertake!$C28,'SP List (I-REAP)'!$P:$P,AllPGundertake!$J$3,'SP List (I-REAP)'!$I:$I,$R$6))))</f>
        <v>0</v>
      </c>
      <c r="S28" s="148" t="str">
        <f>IF($J$3="Entire Portfolio",SUMIFS('SP List (I-REAP)'!$O:$O,'SP List (I-REAP)'!$D:$D,AllPGundertake!$C28,'SP List (I-REAP)'!$I:$I,AllPGundertake!$R$6),IF($J$3="Approved Subprojects",SUMIFS('SP List (I-REAP)'!$O:$O,'SP List (I-REAP)'!$D:$D,AllPGundertake!$C28,'SP List (I-REAP)'!$P:$P,AllPGundertake!$J$3,'SP List (I-REAP)'!$I:$I,AllPGundertake!$R$6),IF($J$3="Pipelined Subprojects",SUMIFS('SP List (I-REAP)'!$O:$O,'SP List (I-REAP)'!$D:$D,AllPGundertake!$C28,'SP List (I-REAP)'!$P:$P,AllPGundertake!$J$3,'SP List (I-REAP)'!$I:$I,AllPGundertake!$R$6))))/1000000</f>
        <v>0</v>
      </c>
      <c r="T28" s="149" t="str">
        <f>IF($J$3="Entire Portfolio",SUMIFS('SP List (I-REAP)'!$AA:$AA,'SP List (I-REAP)'!$D:$D,AllPGundertake!$C28,'SP List (I-REAP)'!$I:$I,$R$6),IF($J$3="Approved Subprojects",SUMIFS('SP List (I-REAP)'!$AA:$AA,'SP List (I-REAP)'!$D:$D,AllPGundertake!$C28,'SP List (I-REAP)'!$P:$P,AllPGundertake!$J$3,'SP List (I-REAP)'!$I:$I,$R$6),IF($J$3="Pipelined Subprojects",SUMIFS('SP List (I-REAP)'!$AA:$AA,'SP List (I-REAP)'!$D:$D,AllPGundertake!$C28,'SP List (I-REAP)'!$P:$P,AllPGundertake!$J$3,'SP List (I-REAP)'!$I:$I,$R$6))))</f>
        <v>0</v>
      </c>
      <c r="U28" s="149" t="str">
        <f>IF($J$3="Entire Portfolio",SUMIFS('SP List (I-REAP)'!$AD:$AD,'SP List (I-REAP)'!$D:$D,AllPGundertake!$C28,'SP List (I-REAP)'!$I:$I,$R$6),IF($J$3="Approved Subprojects",SUMIFS('SP List (I-REAP)'!$AD:$AD,'SP List (I-REAP)'!$D:$D,AllPGundertake!$C28,'SP List (I-REAP)'!$P:$P,AllPGundertake!$J$3,'SP List (I-REAP)'!$I:$I,$R$6),IF($J$3="Pipelined Subprojects",SUMIFS('SP List (I-REAP)'!$AD:$AD,'SP List (I-REAP)'!$D:$D,AllPGundertake!$C28,'SP List (I-REAP)'!$P:$P,AllPGundertake!$J$3,'SP List (I-REAP)'!$I:$I,$R$6))))</f>
        <v>0</v>
      </c>
      <c r="V28" s="149" t="str">
        <f>IF($J$3="Entire Portfolio",COUNTIFS('SP List (I-REAP)'!$D:$D,AllPGundertake!$C28,'SP List (I-REAP)'!$I:$I,$V$6),IF($J$3="Approved Subprojects",COUNTIFS('SP List (I-REAP)'!$D:$D,AllPGundertake!$C28,'SP List (I-REAP)'!$P:$P,AllPGundertake!$J$3,'SP List (I-REAP)'!$I:$I,$V$6),IF($J$3="Pipelined Subprojects",COUNTIFS('SP List (I-REAP)'!$D:$D,AllPGundertake!$C28,'SP List (I-REAP)'!$P:$P,AllPGundertake!$J$3,'SP List (I-REAP)'!$I:$I,$V$6))))</f>
        <v>0</v>
      </c>
      <c r="W28" s="148" t="str">
        <f>IF($J$3="Entire Portfolio",SUMIFS('SP List (I-REAP)'!$O:$O,'SP List (I-REAP)'!$D:$D,AllPGundertake!$C28,'SP List (I-REAP)'!$I:$I,AllPGundertake!$V$6),IF($J$3="Approved Subprojects",SUMIFS('SP List (I-REAP)'!$O:$O,'SP List (I-REAP)'!$D:$D,AllPGundertake!$C28,'SP List (I-REAP)'!$P:$P,AllPGundertake!$J$3,'SP List (I-REAP)'!$I:$I,AllPGundertake!$V$6),IF($J$3="Pipelined Subprojects",SUMIFS('SP List (I-REAP)'!$O:$O,'SP List (I-REAP)'!$D:$D,AllPGundertake!$C28,'SP List (I-REAP)'!$P:$P,AllPGundertake!$J$3,'SP List (I-REAP)'!$I:$I,AllPGundertake!$V$6))))/1000000</f>
        <v>0</v>
      </c>
      <c r="X28" s="149" t="str">
        <f>IF($J$3="Entire Portfolio",SUMIFS('SP List (I-REAP)'!$AA:$AA,'SP List (I-REAP)'!$D:$D,AllPGundertake!$C28,'SP List (I-REAP)'!$I:$I,$V$6),IF($J$3="Approved Subprojects",SUMIFS('SP List (I-REAP)'!$AA:$AA,'SP List (I-REAP)'!$D:$D,AllPGundertake!$C28,'SP List (I-REAP)'!$P:$P,AllPGundertake!$J$3,'SP List (I-REAP)'!$I:$I,$V$6),IF($J$3="Pipelined Subprojects",SUMIFS('SP List (I-REAP)'!$AA:$AA,'SP List (I-REAP)'!$D:$D,AllPGundertake!$C28,'SP List (I-REAP)'!$P:$P,AllPGundertake!$J$3,'SP List (I-REAP)'!$I:$I,$V$6))))</f>
        <v>0</v>
      </c>
      <c r="Y28" s="149" t="str">
        <f>IF($J$3="Entire Portfolio",SUMIFS('SP List (I-REAP)'!$AD:$AD,'SP List (I-REAP)'!$D:$D,AllPGundertake!$C28,'SP List (I-REAP)'!$I:$I,$V$6),IF($J$3="Approved Subprojects",SUMIFS('SP List (I-REAP)'!$AD:$AD,'SP List (I-REAP)'!$D:$D,AllPGundertake!$C28,'SP List (I-REAP)'!$P:$P,AllPGundertake!$J$3,'SP List (I-REAP)'!$I:$I,$V$6),IF($J$3="Pipelined Subprojects",SUMIFS('SP List (I-REAP)'!$AD:$AD,'SP List (I-REAP)'!$D:$D,AllPGundertake!$C28,'SP List (I-REAP)'!$P:$P,AllPGundertake!$J$3,'SP List (I-REAP)'!$I:$I,$V$6))))</f>
        <v>0</v>
      </c>
    </row>
    <row r="29" spans="1:26">
      <c r="B29" s="196" t="s">
        <v>14</v>
      </c>
      <c r="C29" s="196" t="s">
        <v>76</v>
      </c>
      <c r="D29" s="149" t="str">
        <f>IF($J$3="Entire Portfolio",COUNTIF('SP List (I-REAP)'!$D:$D,AllPGundertake!$C29),IF($J$3="Approved Subprojects",COUNTIFS('SP List (I-REAP)'!$D:$D,AllPGundertake!$C29,'SP List (I-REAP)'!$P:$P,AllPGundertake!$J$3),IF($J$3="Pipelined Subprojects",COUNTIFS('SP List (I-REAP)'!$D:$D,AllPGundertake!$C29,'SP List (I-REAP)'!$P:$P,AllPGundertake!$J$3))))</f>
        <v>0</v>
      </c>
      <c r="E29" s="148" t="str">
        <f>IF($J$3="Entire Portfolio",SUMIF('SP List (I-REAP)'!$D:$D,AllPGundertake!$C29,'SP List (I-REAP)'!$O:$O),IF($J$3="Approved Subprojects",SUMIFS('SP List (I-REAP)'!$O:$O,'SP List (I-REAP)'!$D:$D,AllPGundertake!$C29,'SP List (I-REAP)'!$P:$P,AllPGundertake!$J$3),IF($J$3="Pipelined Subprojects",SUMIFS('SP List (I-REAP)'!$O:$O,'SP List (I-REAP)'!$D:$D,AllPGundertake!$C29,'SP List (I-REAP)'!$P:$P,AllPGundertake!$J$3))))/1000000</f>
        <v>0</v>
      </c>
      <c r="F29" s="149" t="str">
        <f>IF($J$3="Entire Portfolio",SUMIF('SP List (I-REAP)'!$D:$D,AllPGundertake!$C29,'SP List (I-REAP)'!$AA:$AA),IF($J$3="Approved Subprojects",SUMIFS('SP List (I-REAP)'!$AA:$AA,'SP List (I-REAP)'!$D:$D,AllPGundertake!$C29,'SP List (I-REAP)'!$P:$P,AllPGundertake!$J$3),IF($J$3="Pipelined Subprojects",SUMIFS('SP List (I-REAP)'!$AA:$AA,'SP List (I-REAP)'!$D:$D,AllPGundertake!$C29,'SP List (I-REAP)'!$P:$P,AllPGundertake!$J$3))))</f>
        <v>0</v>
      </c>
      <c r="G29" s="149" t="str">
        <f>IF($J$3="Entire Portfolio",SUMIF('SP List (I-REAP)'!$D:$D,AllPGundertake!$C29,'SP List (I-REAP)'!$AD:$AD),IF($J$3="Approved Subprojects",SUMIFS('SP List (I-REAP)'!$AD:$AD,'SP List (I-REAP)'!$D:$D,AllPGundertake!$C29,'SP List (I-REAP)'!$P:$P,AllPGundertake!$J$3),IF($J$3="Pipelined Subprojects",SUMIFS('SP List (I-REAP)'!$AD:$AD,'SP List (I-REAP)'!$D:$D,AllPGundertake!$C29,'SP List (I-REAP)'!$P:$P,AllPGundertake!$J$3))))</f>
        <v>0</v>
      </c>
      <c r="H29" s="159" t="str">
        <f>IFERROR((+E29/F29)*1000," ")</f>
        <v>0</v>
      </c>
      <c r="I29" s="159" t="str">
        <f>IFERROR(E29*1000/G29," ")</f>
        <v>0</v>
      </c>
      <c r="J29" s="149" t="str">
        <f>IF($J$3="Entire Portfolio",COUNTIFS('SP List (I-REAP)'!$D:$D,AllPGundertake!$C29,'SP List (I-REAP)'!$I:$I,$J$6),IF($J$3="Approved Subprojects",COUNTIFS('SP List (I-REAP)'!$D:$D,AllPGundertake!$C29,'SP List (I-REAP)'!$P:$P,AllPGundertake!$J$3,'SP List (I-REAP)'!$I:$I,$J$6),IF($J$3="Pipelined Subprojects",COUNTIFS('SP List (I-REAP)'!$D:$D,AllPGundertake!$C29,'SP List (I-REAP)'!$P:$P,AllPGundertake!$J$3,'SP List (I-REAP)'!$I:$I,$J$6))))</f>
        <v>0</v>
      </c>
      <c r="K29" s="148" t="str">
        <f>IF($J$3="Entire Portfolio",SUMIFS('SP List (I-REAP)'!$O:$O,'SP List (I-REAP)'!$D:$D,AllPGundertake!$C29,'SP List (I-REAP)'!$I:$I,AllPGundertake!$J$6),IF($J$3="Approved Subprojects",SUMIFS('SP List (I-REAP)'!$O:$O,'SP List (I-REAP)'!$D:$D,AllPGundertake!$C29,'SP List (I-REAP)'!$P:$P,AllPGundertake!$J$3,'SP List (I-REAP)'!$I:$I,AllPGundertake!$J$6),IF($J$3="Pipelined Subprojects",SUMIFS('SP List (I-REAP)'!$O:$O,'SP List (I-REAP)'!$D:$D,AllPGundertake!$C29,'SP List (I-REAP)'!$P:$P,AllPGundertake!$J$3,'SP List (I-REAP)'!$I:$I,AllPGundertake!$J$6))))/1000000</f>
        <v>0</v>
      </c>
      <c r="L29" s="149" t="str">
        <f>IF($J$3="Entire Portfolio",SUMIFS('SP List (I-REAP)'!$AA:$AA,'SP List (I-REAP)'!$D:$D,AllPGundertake!$C29,'SP List (I-REAP)'!$I:$I,$J$6),IF($J$3="Approved Subprojects",SUMIFS('SP List (I-REAP)'!$AA:$AA,'SP List (I-REAP)'!$D:$D,AllPGundertake!$C29,'SP List (I-REAP)'!$P:$P,AllPGundertake!$J$3,'SP List (I-REAP)'!$I:$I,$J$6),IF($J$3="Pipelined Subprojects",SUMIFS('SP List (I-REAP)'!$AA:$AA,'SP List (I-REAP)'!$D:$D,AllPGundertake!$C29,'SP List (I-REAP)'!$P:$P,AllPGundertake!$J$3,'SP List (I-REAP)'!$I:$I,$J$6))))</f>
        <v>0</v>
      </c>
      <c r="M29" s="149" t="str">
        <f>IF($J$3="Entire Portfolio",SUMIFS('SP List (I-REAP)'!$AD:$AD,'SP List (I-REAP)'!$D:$D,AllPGundertake!$C29,'SP List (I-REAP)'!$I:$I,$J$6),IF($J$3="Approved Subprojects",SUMIFS('SP List (I-REAP)'!$AD:$AD,'SP List (I-REAP)'!$D:$D,AllPGundertake!$C29,'SP List (I-REAP)'!$P:$P,AllPGundertake!$J$3,'SP List (I-REAP)'!$I:$I,$J$6),IF($J$3="Pipelined Subprojects",SUMIFS('SP List (I-REAP)'!$AD:$AD,'SP List (I-REAP)'!$D:$D,AllPGundertake!$C29,'SP List (I-REAP)'!$P:$P,AllPGundertake!$J$3,'SP List (I-REAP)'!$I:$I,$J$6))))</f>
        <v>0</v>
      </c>
      <c r="N29" s="149" t="str">
        <f>IF($J$3="Entire Portfolio",COUNTIFS('SP List (I-REAP)'!$D:$D,AllPGundertake!$C29,'SP List (I-REAP)'!$I:$I,$N$6),IF($J$3="Approved Subprojects",COUNTIFS('SP List (I-REAP)'!$D:$D,AllPGundertake!$C29,'SP List (I-REAP)'!$P:$P,AllPGundertake!$J$3,'SP List (I-REAP)'!$I:$I,$N$6),IF($J$3="Pipelined Subprojects",COUNTIFS('SP List (I-REAP)'!$D:$D,AllPGundertake!$C29,'SP List (I-REAP)'!$P:$P,AllPGundertake!$J$3,'SP List (I-REAP)'!$I:$I,$N$6))))</f>
        <v>0</v>
      </c>
      <c r="O29" s="148" t="str">
        <f>IF($J$3="Entire Portfolio",SUMIFS('SP List (I-REAP)'!$O:$O,'SP List (I-REAP)'!$D:$D,AllPGundertake!$C29,'SP List (I-REAP)'!$I:$I,AllPGundertake!$N$6),IF($J$3="Approved Subprojects",SUMIFS('SP List (I-REAP)'!$O:$O,'SP List (I-REAP)'!$D:$D,AllPGundertake!$C29,'SP List (I-REAP)'!$P:$P,AllPGundertake!$J$3,'SP List (I-REAP)'!$I:$I,AllPGundertake!$N$6),IF($J$3="Pipelined Subprojects",SUMIFS('SP List (I-REAP)'!$O:$O,'SP List (I-REAP)'!$D:$D,AllPGundertake!$C29,'SP List (I-REAP)'!$P:$P,AllPGundertake!$J$3,'SP List (I-REAP)'!$I:$I,AllPGundertake!$N$6))))/1000000</f>
        <v>0</v>
      </c>
      <c r="P29" s="149" t="str">
        <f>IF($J$3="Entire Portfolio",SUMIFS('SP List (I-REAP)'!$AA:$AA,'SP List (I-REAP)'!$D:$D,AllPGundertake!$C29,'SP List (I-REAP)'!$I:$I,$N$6),IF($J$3="Approved Subprojects",SUMIFS('SP List (I-REAP)'!$AA:$AA,'SP List (I-REAP)'!$D:$D,AllPGundertake!$C29,'SP List (I-REAP)'!$P:$P,AllPGundertake!$J$3,'SP List (I-REAP)'!$I:$I,$N$6),IF($J$3="Pipelined Subprojects",SUMIFS('SP List (I-REAP)'!$AA:$AA,'SP List (I-REAP)'!$D:$D,AllPGundertake!$C29,'SP List (I-REAP)'!$P:$P,AllPGundertake!$J$3,'SP List (I-REAP)'!$I:$I,$N$6))))</f>
        <v>0</v>
      </c>
      <c r="Q29" s="149" t="str">
        <f>IF($J$3="Entire Portfolio",SUMIFS('SP List (I-REAP)'!$AD:$AD,'SP List (I-REAP)'!$D:$D,AllPGundertake!$C29,'SP List (I-REAP)'!$I:$I,$N$6),IF($J$3="Approved Subprojects",SUMIFS('SP List (I-REAP)'!$AD:$AD,'SP List (I-REAP)'!$D:$D,AllPGundertake!$C29,'SP List (I-REAP)'!$P:$P,AllPGundertake!$J$3,'SP List (I-REAP)'!$I:$I,$N$6),IF($J$3="Pipelined Subprojects",SUMIFS('SP List (I-REAP)'!$AD:$AD,'SP List (I-REAP)'!$D:$D,AllPGundertake!$C29,'SP List (I-REAP)'!$P:$P,AllPGundertake!$J$3,'SP List (I-REAP)'!$I:$I,$N$6))))</f>
        <v>0</v>
      </c>
      <c r="R29" s="149" t="str">
        <f>IF($J$3="Entire Portfolio",COUNTIFS('SP List (I-REAP)'!$D:$D,AllPGundertake!$C29,'SP List (I-REAP)'!$I:$I,$R$6),IF($J$3="Approved Subprojects",COUNTIFS('SP List (I-REAP)'!$D:$D,AllPGundertake!$C29,'SP List (I-REAP)'!$P:$P,AllPGundertake!$J$3,'SP List (I-REAP)'!$I:$I,$R$6),IF($J$3="Pipelined Subprojects",COUNTIFS('SP List (I-REAP)'!$D:$D,AllPGundertake!$C29,'SP List (I-REAP)'!$P:$P,AllPGundertake!$J$3,'SP List (I-REAP)'!$I:$I,$R$6))))</f>
        <v>0</v>
      </c>
      <c r="S29" s="148" t="str">
        <f>IF($J$3="Entire Portfolio",SUMIFS('SP List (I-REAP)'!$O:$O,'SP List (I-REAP)'!$D:$D,AllPGundertake!$C29,'SP List (I-REAP)'!$I:$I,AllPGundertake!$R$6),IF($J$3="Approved Subprojects",SUMIFS('SP List (I-REAP)'!$O:$O,'SP List (I-REAP)'!$D:$D,AllPGundertake!$C29,'SP List (I-REAP)'!$P:$P,AllPGundertake!$J$3,'SP List (I-REAP)'!$I:$I,AllPGundertake!$R$6),IF($J$3="Pipelined Subprojects",SUMIFS('SP List (I-REAP)'!$O:$O,'SP List (I-REAP)'!$D:$D,AllPGundertake!$C29,'SP List (I-REAP)'!$P:$P,AllPGundertake!$J$3,'SP List (I-REAP)'!$I:$I,AllPGundertake!$R$6))))/1000000</f>
        <v>0</v>
      </c>
      <c r="T29" s="149" t="str">
        <f>IF($J$3="Entire Portfolio",SUMIFS('SP List (I-REAP)'!$AA:$AA,'SP List (I-REAP)'!$D:$D,AllPGundertake!$C29,'SP List (I-REAP)'!$I:$I,$R$6),IF($J$3="Approved Subprojects",SUMIFS('SP List (I-REAP)'!$AA:$AA,'SP List (I-REAP)'!$D:$D,AllPGundertake!$C29,'SP List (I-REAP)'!$P:$P,AllPGundertake!$J$3,'SP List (I-REAP)'!$I:$I,$R$6),IF($J$3="Pipelined Subprojects",SUMIFS('SP List (I-REAP)'!$AA:$AA,'SP List (I-REAP)'!$D:$D,AllPGundertake!$C29,'SP List (I-REAP)'!$P:$P,AllPGundertake!$J$3,'SP List (I-REAP)'!$I:$I,$R$6))))</f>
        <v>0</v>
      </c>
      <c r="U29" s="149" t="str">
        <f>IF($J$3="Entire Portfolio",SUMIFS('SP List (I-REAP)'!$AD:$AD,'SP List (I-REAP)'!$D:$D,AllPGundertake!$C29,'SP List (I-REAP)'!$I:$I,$R$6),IF($J$3="Approved Subprojects",SUMIFS('SP List (I-REAP)'!$AD:$AD,'SP List (I-REAP)'!$D:$D,AllPGundertake!$C29,'SP List (I-REAP)'!$P:$P,AllPGundertake!$J$3,'SP List (I-REAP)'!$I:$I,$R$6),IF($J$3="Pipelined Subprojects",SUMIFS('SP List (I-REAP)'!$AD:$AD,'SP List (I-REAP)'!$D:$D,AllPGundertake!$C29,'SP List (I-REAP)'!$P:$P,AllPGundertake!$J$3,'SP List (I-REAP)'!$I:$I,$R$6))))</f>
        <v>0</v>
      </c>
      <c r="V29" s="149" t="str">
        <f>IF($J$3="Entire Portfolio",COUNTIFS('SP List (I-REAP)'!$D:$D,AllPGundertake!$C29,'SP List (I-REAP)'!$I:$I,$V$6),IF($J$3="Approved Subprojects",COUNTIFS('SP List (I-REAP)'!$D:$D,AllPGundertake!$C29,'SP List (I-REAP)'!$P:$P,AllPGundertake!$J$3,'SP List (I-REAP)'!$I:$I,$V$6),IF($J$3="Pipelined Subprojects",COUNTIFS('SP List (I-REAP)'!$D:$D,AllPGundertake!$C29,'SP List (I-REAP)'!$P:$P,AllPGundertake!$J$3,'SP List (I-REAP)'!$I:$I,$V$6))))</f>
        <v>0</v>
      </c>
      <c r="W29" s="148" t="str">
        <f>IF($J$3="Entire Portfolio",SUMIFS('SP List (I-REAP)'!$O:$O,'SP List (I-REAP)'!$D:$D,AllPGundertake!$C29,'SP List (I-REAP)'!$I:$I,AllPGundertake!$V$6),IF($J$3="Approved Subprojects",SUMIFS('SP List (I-REAP)'!$O:$O,'SP List (I-REAP)'!$D:$D,AllPGundertake!$C29,'SP List (I-REAP)'!$P:$P,AllPGundertake!$J$3,'SP List (I-REAP)'!$I:$I,AllPGundertake!$V$6),IF($J$3="Pipelined Subprojects",SUMIFS('SP List (I-REAP)'!$O:$O,'SP List (I-REAP)'!$D:$D,AllPGundertake!$C29,'SP List (I-REAP)'!$P:$P,AllPGundertake!$J$3,'SP List (I-REAP)'!$I:$I,AllPGundertake!$V$6))))/1000000</f>
        <v>0</v>
      </c>
      <c r="X29" s="149" t="str">
        <f>IF($J$3="Entire Portfolio",SUMIFS('SP List (I-REAP)'!$AA:$AA,'SP List (I-REAP)'!$D:$D,AllPGundertake!$C29,'SP List (I-REAP)'!$I:$I,$V$6),IF($J$3="Approved Subprojects",SUMIFS('SP List (I-REAP)'!$AA:$AA,'SP List (I-REAP)'!$D:$D,AllPGundertake!$C29,'SP List (I-REAP)'!$P:$P,AllPGundertake!$J$3,'SP List (I-REAP)'!$I:$I,$V$6),IF($J$3="Pipelined Subprojects",SUMIFS('SP List (I-REAP)'!$AA:$AA,'SP List (I-REAP)'!$D:$D,AllPGundertake!$C29,'SP List (I-REAP)'!$P:$P,AllPGundertake!$J$3,'SP List (I-REAP)'!$I:$I,$V$6))))</f>
        <v>0</v>
      </c>
      <c r="Y29" s="149" t="str">
        <f>IF($J$3="Entire Portfolio",SUMIFS('SP List (I-REAP)'!$AD:$AD,'SP List (I-REAP)'!$D:$D,AllPGundertake!$C29,'SP List (I-REAP)'!$I:$I,$V$6),IF($J$3="Approved Subprojects",SUMIFS('SP List (I-REAP)'!$AD:$AD,'SP List (I-REAP)'!$D:$D,AllPGundertake!$C29,'SP List (I-REAP)'!$P:$P,AllPGundertake!$J$3,'SP List (I-REAP)'!$I:$I,$V$6),IF($J$3="Pipelined Subprojects",SUMIFS('SP List (I-REAP)'!$AD:$AD,'SP List (I-REAP)'!$D:$D,AllPGundertake!$C29,'SP List (I-REAP)'!$P:$P,AllPGundertake!$J$3,'SP List (I-REAP)'!$I:$I,$V$6))))</f>
        <v>0</v>
      </c>
    </row>
    <row r="30" spans="1:26">
      <c r="B30" s="196" t="s">
        <v>14</v>
      </c>
      <c r="C30" s="196" t="s">
        <v>81</v>
      </c>
      <c r="D30" s="149" t="str">
        <f>IF($J$3="Entire Portfolio",COUNTIF('SP List (I-REAP)'!$D:$D,AllPGundertake!$C30),IF($J$3="Approved Subprojects",COUNTIFS('SP List (I-REAP)'!$D:$D,AllPGundertake!$C30,'SP List (I-REAP)'!$P:$P,AllPGundertake!$J$3),IF($J$3="Pipelined Subprojects",COUNTIFS('SP List (I-REAP)'!$D:$D,AllPGundertake!$C30,'SP List (I-REAP)'!$P:$P,AllPGundertake!$J$3))))</f>
        <v>0</v>
      </c>
      <c r="E30" s="148" t="str">
        <f>IF($J$3="Entire Portfolio",SUMIF('SP List (I-REAP)'!$D:$D,AllPGundertake!$C30,'SP List (I-REAP)'!$O:$O),IF($J$3="Approved Subprojects",SUMIFS('SP List (I-REAP)'!$O:$O,'SP List (I-REAP)'!$D:$D,AllPGundertake!$C30,'SP List (I-REAP)'!$P:$P,AllPGundertake!$J$3),IF($J$3="Pipelined Subprojects",SUMIFS('SP List (I-REAP)'!$O:$O,'SP List (I-REAP)'!$D:$D,AllPGundertake!$C30,'SP List (I-REAP)'!$P:$P,AllPGundertake!$J$3))))/1000000</f>
        <v>0</v>
      </c>
      <c r="F30" s="149" t="str">
        <f>IF($J$3="Entire Portfolio",SUMIF('SP List (I-REAP)'!$D:$D,AllPGundertake!$C30,'SP List (I-REAP)'!$AA:$AA),IF($J$3="Approved Subprojects",SUMIFS('SP List (I-REAP)'!$AA:$AA,'SP List (I-REAP)'!$D:$D,AllPGundertake!$C30,'SP List (I-REAP)'!$P:$P,AllPGundertake!$J$3),IF($J$3="Pipelined Subprojects",SUMIFS('SP List (I-REAP)'!$AA:$AA,'SP List (I-REAP)'!$D:$D,AllPGundertake!$C30,'SP List (I-REAP)'!$P:$P,AllPGundertake!$J$3))))</f>
        <v>0</v>
      </c>
      <c r="G30" s="149" t="str">
        <f>IF($J$3="Entire Portfolio",SUMIF('SP List (I-REAP)'!$D:$D,AllPGundertake!$C30,'SP List (I-REAP)'!$AD:$AD),IF($J$3="Approved Subprojects",SUMIFS('SP List (I-REAP)'!$AD:$AD,'SP List (I-REAP)'!$D:$D,AllPGundertake!$C30,'SP List (I-REAP)'!$P:$P,AllPGundertake!$J$3),IF($J$3="Pipelined Subprojects",SUMIFS('SP List (I-REAP)'!$AD:$AD,'SP List (I-REAP)'!$D:$D,AllPGundertake!$C30,'SP List (I-REAP)'!$P:$P,AllPGundertake!$J$3))))</f>
        <v>0</v>
      </c>
      <c r="H30" s="159" t="str">
        <f>IFERROR((+E30/F30)*1000," ")</f>
        <v>0</v>
      </c>
      <c r="I30" s="159" t="str">
        <f>IFERROR(E30*1000/G30," ")</f>
        <v>0</v>
      </c>
      <c r="J30" s="149" t="str">
        <f>IF($J$3="Entire Portfolio",COUNTIFS('SP List (I-REAP)'!$D:$D,AllPGundertake!$C30,'SP List (I-REAP)'!$I:$I,$J$6),IF($J$3="Approved Subprojects",COUNTIFS('SP List (I-REAP)'!$D:$D,AllPGundertake!$C30,'SP List (I-REAP)'!$P:$P,AllPGundertake!$J$3,'SP List (I-REAP)'!$I:$I,$J$6),IF($J$3="Pipelined Subprojects",COUNTIFS('SP List (I-REAP)'!$D:$D,AllPGundertake!$C30,'SP List (I-REAP)'!$P:$P,AllPGundertake!$J$3,'SP List (I-REAP)'!$I:$I,$J$6))))</f>
        <v>0</v>
      </c>
      <c r="K30" s="148" t="str">
        <f>IF($J$3="Entire Portfolio",SUMIFS('SP List (I-REAP)'!$O:$O,'SP List (I-REAP)'!$D:$D,AllPGundertake!$C30,'SP List (I-REAP)'!$I:$I,AllPGundertake!$J$6),IF($J$3="Approved Subprojects",SUMIFS('SP List (I-REAP)'!$O:$O,'SP List (I-REAP)'!$D:$D,AllPGundertake!$C30,'SP List (I-REAP)'!$P:$P,AllPGundertake!$J$3,'SP List (I-REAP)'!$I:$I,AllPGundertake!$J$6),IF($J$3="Pipelined Subprojects",SUMIFS('SP List (I-REAP)'!$O:$O,'SP List (I-REAP)'!$D:$D,AllPGundertake!$C30,'SP List (I-REAP)'!$P:$P,AllPGundertake!$J$3,'SP List (I-REAP)'!$I:$I,AllPGundertake!$J$6))))/1000000</f>
        <v>0</v>
      </c>
      <c r="L30" s="149" t="str">
        <f>IF($J$3="Entire Portfolio",SUMIFS('SP List (I-REAP)'!$AA:$AA,'SP List (I-REAP)'!$D:$D,AllPGundertake!$C30,'SP List (I-REAP)'!$I:$I,$J$6),IF($J$3="Approved Subprojects",SUMIFS('SP List (I-REAP)'!$AA:$AA,'SP List (I-REAP)'!$D:$D,AllPGundertake!$C30,'SP List (I-REAP)'!$P:$P,AllPGundertake!$J$3,'SP List (I-REAP)'!$I:$I,$J$6),IF($J$3="Pipelined Subprojects",SUMIFS('SP List (I-REAP)'!$AA:$AA,'SP List (I-REAP)'!$D:$D,AllPGundertake!$C30,'SP List (I-REAP)'!$P:$P,AllPGundertake!$J$3,'SP List (I-REAP)'!$I:$I,$J$6))))</f>
        <v>0</v>
      </c>
      <c r="M30" s="149" t="str">
        <f>IF($J$3="Entire Portfolio",SUMIFS('SP List (I-REAP)'!$AD:$AD,'SP List (I-REAP)'!$D:$D,AllPGundertake!$C30,'SP List (I-REAP)'!$I:$I,$J$6),IF($J$3="Approved Subprojects",SUMIFS('SP List (I-REAP)'!$AD:$AD,'SP List (I-REAP)'!$D:$D,AllPGundertake!$C30,'SP List (I-REAP)'!$P:$P,AllPGundertake!$J$3,'SP List (I-REAP)'!$I:$I,$J$6),IF($J$3="Pipelined Subprojects",SUMIFS('SP List (I-REAP)'!$AD:$AD,'SP List (I-REAP)'!$D:$D,AllPGundertake!$C30,'SP List (I-REAP)'!$P:$P,AllPGundertake!$J$3,'SP List (I-REAP)'!$I:$I,$J$6))))</f>
        <v>0</v>
      </c>
      <c r="N30" s="149" t="str">
        <f>IF($J$3="Entire Portfolio",COUNTIFS('SP List (I-REAP)'!$D:$D,AllPGundertake!$C30,'SP List (I-REAP)'!$I:$I,$N$6),IF($J$3="Approved Subprojects",COUNTIFS('SP List (I-REAP)'!$D:$D,AllPGundertake!$C30,'SP List (I-REAP)'!$P:$P,AllPGundertake!$J$3,'SP List (I-REAP)'!$I:$I,$N$6),IF($J$3="Pipelined Subprojects",COUNTIFS('SP List (I-REAP)'!$D:$D,AllPGundertake!$C30,'SP List (I-REAP)'!$P:$P,AllPGundertake!$J$3,'SP List (I-REAP)'!$I:$I,$N$6))))</f>
        <v>0</v>
      </c>
      <c r="O30" s="148" t="str">
        <f>IF($J$3="Entire Portfolio",SUMIFS('SP List (I-REAP)'!$O:$O,'SP List (I-REAP)'!$D:$D,AllPGundertake!$C30,'SP List (I-REAP)'!$I:$I,AllPGundertake!$N$6),IF($J$3="Approved Subprojects",SUMIFS('SP List (I-REAP)'!$O:$O,'SP List (I-REAP)'!$D:$D,AllPGundertake!$C30,'SP List (I-REAP)'!$P:$P,AllPGundertake!$J$3,'SP List (I-REAP)'!$I:$I,AllPGundertake!$N$6),IF($J$3="Pipelined Subprojects",SUMIFS('SP List (I-REAP)'!$O:$O,'SP List (I-REAP)'!$D:$D,AllPGundertake!$C30,'SP List (I-REAP)'!$P:$P,AllPGundertake!$J$3,'SP List (I-REAP)'!$I:$I,AllPGundertake!$N$6))))/1000000</f>
        <v>0</v>
      </c>
      <c r="P30" s="149" t="str">
        <f>IF($J$3="Entire Portfolio",SUMIFS('SP List (I-REAP)'!$AA:$AA,'SP List (I-REAP)'!$D:$D,AllPGundertake!$C30,'SP List (I-REAP)'!$I:$I,$N$6),IF($J$3="Approved Subprojects",SUMIFS('SP List (I-REAP)'!$AA:$AA,'SP List (I-REAP)'!$D:$D,AllPGundertake!$C30,'SP List (I-REAP)'!$P:$P,AllPGundertake!$J$3,'SP List (I-REAP)'!$I:$I,$N$6),IF($J$3="Pipelined Subprojects",SUMIFS('SP List (I-REAP)'!$AA:$AA,'SP List (I-REAP)'!$D:$D,AllPGundertake!$C30,'SP List (I-REAP)'!$P:$P,AllPGundertake!$J$3,'SP List (I-REAP)'!$I:$I,$N$6))))</f>
        <v>0</v>
      </c>
      <c r="Q30" s="149" t="str">
        <f>IF($J$3="Entire Portfolio",SUMIFS('SP List (I-REAP)'!$AD:$AD,'SP List (I-REAP)'!$D:$D,AllPGundertake!$C30,'SP List (I-REAP)'!$I:$I,$N$6),IF($J$3="Approved Subprojects",SUMIFS('SP List (I-REAP)'!$AD:$AD,'SP List (I-REAP)'!$D:$D,AllPGundertake!$C30,'SP List (I-REAP)'!$P:$P,AllPGundertake!$J$3,'SP List (I-REAP)'!$I:$I,$N$6),IF($J$3="Pipelined Subprojects",SUMIFS('SP List (I-REAP)'!$AD:$AD,'SP List (I-REAP)'!$D:$D,AllPGundertake!$C30,'SP List (I-REAP)'!$P:$P,AllPGundertake!$J$3,'SP List (I-REAP)'!$I:$I,$N$6))))</f>
        <v>0</v>
      </c>
      <c r="R30" s="149" t="str">
        <f>IF($J$3="Entire Portfolio",COUNTIFS('SP List (I-REAP)'!$D:$D,AllPGundertake!$C30,'SP List (I-REAP)'!$I:$I,$R$6),IF($J$3="Approved Subprojects",COUNTIFS('SP List (I-REAP)'!$D:$D,AllPGundertake!$C30,'SP List (I-REAP)'!$P:$P,AllPGundertake!$J$3,'SP List (I-REAP)'!$I:$I,$R$6),IF($J$3="Pipelined Subprojects",COUNTIFS('SP List (I-REAP)'!$D:$D,AllPGundertake!$C30,'SP List (I-REAP)'!$P:$P,AllPGundertake!$J$3,'SP List (I-REAP)'!$I:$I,$R$6))))</f>
        <v>0</v>
      </c>
      <c r="S30" s="148" t="str">
        <f>IF($J$3="Entire Portfolio",SUMIFS('SP List (I-REAP)'!$O:$O,'SP List (I-REAP)'!$D:$D,AllPGundertake!$C30,'SP List (I-REAP)'!$I:$I,AllPGundertake!$R$6),IF($J$3="Approved Subprojects",SUMIFS('SP List (I-REAP)'!$O:$O,'SP List (I-REAP)'!$D:$D,AllPGundertake!$C30,'SP List (I-REAP)'!$P:$P,AllPGundertake!$J$3,'SP List (I-REAP)'!$I:$I,AllPGundertake!$R$6),IF($J$3="Pipelined Subprojects",SUMIFS('SP List (I-REAP)'!$O:$O,'SP List (I-REAP)'!$D:$D,AllPGundertake!$C30,'SP List (I-REAP)'!$P:$P,AllPGundertake!$J$3,'SP List (I-REAP)'!$I:$I,AllPGundertake!$R$6))))/1000000</f>
        <v>0</v>
      </c>
      <c r="T30" s="149" t="str">
        <f>IF($J$3="Entire Portfolio",SUMIFS('SP List (I-REAP)'!$AA:$AA,'SP List (I-REAP)'!$D:$D,AllPGundertake!$C30,'SP List (I-REAP)'!$I:$I,$R$6),IF($J$3="Approved Subprojects",SUMIFS('SP List (I-REAP)'!$AA:$AA,'SP List (I-REAP)'!$D:$D,AllPGundertake!$C30,'SP List (I-REAP)'!$P:$P,AllPGundertake!$J$3,'SP List (I-REAP)'!$I:$I,$R$6),IF($J$3="Pipelined Subprojects",SUMIFS('SP List (I-REAP)'!$AA:$AA,'SP List (I-REAP)'!$D:$D,AllPGundertake!$C30,'SP List (I-REAP)'!$P:$P,AllPGundertake!$J$3,'SP List (I-REAP)'!$I:$I,$R$6))))</f>
        <v>0</v>
      </c>
      <c r="U30" s="149" t="str">
        <f>IF($J$3="Entire Portfolio",SUMIFS('SP List (I-REAP)'!$AD:$AD,'SP List (I-REAP)'!$D:$D,AllPGundertake!$C30,'SP List (I-REAP)'!$I:$I,$R$6),IF($J$3="Approved Subprojects",SUMIFS('SP List (I-REAP)'!$AD:$AD,'SP List (I-REAP)'!$D:$D,AllPGundertake!$C30,'SP List (I-REAP)'!$P:$P,AllPGundertake!$J$3,'SP List (I-REAP)'!$I:$I,$R$6),IF($J$3="Pipelined Subprojects",SUMIFS('SP List (I-REAP)'!$AD:$AD,'SP List (I-REAP)'!$D:$D,AllPGundertake!$C30,'SP List (I-REAP)'!$P:$P,AllPGundertake!$J$3,'SP List (I-REAP)'!$I:$I,$R$6))))</f>
        <v>0</v>
      </c>
      <c r="V30" s="149" t="str">
        <f>IF($J$3="Entire Portfolio",COUNTIFS('SP List (I-REAP)'!$D:$D,AllPGundertake!$C30,'SP List (I-REAP)'!$I:$I,$V$6),IF($J$3="Approved Subprojects",COUNTIFS('SP List (I-REAP)'!$D:$D,AllPGundertake!$C30,'SP List (I-REAP)'!$P:$P,AllPGundertake!$J$3,'SP List (I-REAP)'!$I:$I,$V$6),IF($J$3="Pipelined Subprojects",COUNTIFS('SP List (I-REAP)'!$D:$D,AllPGundertake!$C30,'SP List (I-REAP)'!$P:$P,AllPGundertake!$J$3,'SP List (I-REAP)'!$I:$I,$V$6))))</f>
        <v>0</v>
      </c>
      <c r="W30" s="148" t="str">
        <f>IF($J$3="Entire Portfolio",SUMIFS('SP List (I-REAP)'!$O:$O,'SP List (I-REAP)'!$D:$D,AllPGundertake!$C30,'SP List (I-REAP)'!$I:$I,AllPGundertake!$V$6),IF($J$3="Approved Subprojects",SUMIFS('SP List (I-REAP)'!$O:$O,'SP List (I-REAP)'!$D:$D,AllPGundertake!$C30,'SP List (I-REAP)'!$P:$P,AllPGundertake!$J$3,'SP List (I-REAP)'!$I:$I,AllPGundertake!$V$6),IF($J$3="Pipelined Subprojects",SUMIFS('SP List (I-REAP)'!$O:$O,'SP List (I-REAP)'!$D:$D,AllPGundertake!$C30,'SP List (I-REAP)'!$P:$P,AllPGundertake!$J$3,'SP List (I-REAP)'!$I:$I,AllPGundertake!$V$6))))/1000000</f>
        <v>0</v>
      </c>
      <c r="X30" s="149" t="str">
        <f>IF($J$3="Entire Portfolio",SUMIFS('SP List (I-REAP)'!$AA:$AA,'SP List (I-REAP)'!$D:$D,AllPGundertake!$C30,'SP List (I-REAP)'!$I:$I,$V$6),IF($J$3="Approved Subprojects",SUMIFS('SP List (I-REAP)'!$AA:$AA,'SP List (I-REAP)'!$D:$D,AllPGundertake!$C30,'SP List (I-REAP)'!$P:$P,AllPGundertake!$J$3,'SP List (I-REAP)'!$I:$I,$V$6),IF($J$3="Pipelined Subprojects",SUMIFS('SP List (I-REAP)'!$AA:$AA,'SP List (I-REAP)'!$D:$D,AllPGundertake!$C30,'SP List (I-REAP)'!$P:$P,AllPGundertake!$J$3,'SP List (I-REAP)'!$I:$I,$V$6))))</f>
        <v>0</v>
      </c>
      <c r="Y30" s="149" t="str">
        <f>IF($J$3="Entire Portfolio",SUMIFS('SP List (I-REAP)'!$AD:$AD,'SP List (I-REAP)'!$D:$D,AllPGundertake!$C30,'SP List (I-REAP)'!$I:$I,$V$6),IF($J$3="Approved Subprojects",SUMIFS('SP List (I-REAP)'!$AD:$AD,'SP List (I-REAP)'!$D:$D,AllPGundertake!$C30,'SP List (I-REAP)'!$P:$P,AllPGundertake!$J$3,'SP List (I-REAP)'!$I:$I,$V$6),IF($J$3="Pipelined Subprojects",SUMIFS('SP List (I-REAP)'!$AD:$AD,'SP List (I-REAP)'!$D:$D,AllPGundertake!$C30,'SP List (I-REAP)'!$P:$P,AllPGundertake!$J$3,'SP List (I-REAP)'!$I:$I,$V$6))))</f>
        <v>0</v>
      </c>
    </row>
    <row r="31" spans="1:26">
      <c r="B31" s="196" t="s">
        <v>14</v>
      </c>
      <c r="C31" s="196" t="s">
        <v>95</v>
      </c>
      <c r="D31" s="149" t="str">
        <f>IF($J$3="Entire Portfolio",COUNTIF('SP List (I-REAP)'!$D:$D,AllPGundertake!$C31),IF($J$3="Approved Subprojects",COUNTIFS('SP List (I-REAP)'!$D:$D,AllPGundertake!$C31,'SP List (I-REAP)'!$P:$P,AllPGundertake!$J$3),IF($J$3="Pipelined Subprojects",COUNTIFS('SP List (I-REAP)'!$D:$D,AllPGundertake!$C31,'SP List (I-REAP)'!$P:$P,AllPGundertake!$J$3))))</f>
        <v>0</v>
      </c>
      <c r="E31" s="148" t="str">
        <f>IF($J$3="Entire Portfolio",SUMIF('SP List (I-REAP)'!$D:$D,AllPGundertake!$C31,'SP List (I-REAP)'!$O:$O),IF($J$3="Approved Subprojects",SUMIFS('SP List (I-REAP)'!$O:$O,'SP List (I-REAP)'!$D:$D,AllPGundertake!$C31,'SP List (I-REAP)'!$P:$P,AllPGundertake!$J$3),IF($J$3="Pipelined Subprojects",SUMIFS('SP List (I-REAP)'!$O:$O,'SP List (I-REAP)'!$D:$D,AllPGundertake!$C31,'SP List (I-REAP)'!$P:$P,AllPGundertake!$J$3))))/1000000</f>
        <v>0</v>
      </c>
      <c r="F31" s="149" t="str">
        <f>IF($J$3="Entire Portfolio",SUMIF('SP List (I-REAP)'!$D:$D,AllPGundertake!$C31,'SP List (I-REAP)'!$AA:$AA),IF($J$3="Approved Subprojects",SUMIFS('SP List (I-REAP)'!$AA:$AA,'SP List (I-REAP)'!$D:$D,AllPGundertake!$C31,'SP List (I-REAP)'!$P:$P,AllPGundertake!$J$3),IF($J$3="Pipelined Subprojects",SUMIFS('SP List (I-REAP)'!$AA:$AA,'SP List (I-REAP)'!$D:$D,AllPGundertake!$C31,'SP List (I-REAP)'!$P:$P,AllPGundertake!$J$3))))</f>
        <v>0</v>
      </c>
      <c r="G31" s="149" t="str">
        <f>IF($J$3="Entire Portfolio",SUMIF('SP List (I-REAP)'!$D:$D,AllPGundertake!$C31,'SP List (I-REAP)'!$AD:$AD),IF($J$3="Approved Subprojects",SUMIFS('SP List (I-REAP)'!$AD:$AD,'SP List (I-REAP)'!$D:$D,AllPGundertake!$C31,'SP List (I-REAP)'!$P:$P,AllPGundertake!$J$3),IF($J$3="Pipelined Subprojects",SUMIFS('SP List (I-REAP)'!$AD:$AD,'SP List (I-REAP)'!$D:$D,AllPGundertake!$C31,'SP List (I-REAP)'!$P:$P,AllPGundertake!$J$3))))</f>
        <v>0</v>
      </c>
      <c r="H31" s="159" t="str">
        <f>IFERROR((+E31/F31)*1000," ")</f>
        <v>0</v>
      </c>
      <c r="I31" s="159" t="str">
        <f>IFERROR(E31*1000/G31," ")</f>
        <v>0</v>
      </c>
      <c r="J31" s="149" t="str">
        <f>IF($J$3="Entire Portfolio",COUNTIFS('SP List (I-REAP)'!$D:$D,AllPGundertake!$C31,'SP List (I-REAP)'!$I:$I,$J$6),IF($J$3="Approved Subprojects",COUNTIFS('SP List (I-REAP)'!$D:$D,AllPGundertake!$C31,'SP List (I-REAP)'!$P:$P,AllPGundertake!$J$3,'SP List (I-REAP)'!$I:$I,$J$6),IF($J$3="Pipelined Subprojects",COUNTIFS('SP List (I-REAP)'!$D:$D,AllPGundertake!$C31,'SP List (I-REAP)'!$P:$P,AllPGundertake!$J$3,'SP List (I-REAP)'!$I:$I,$J$6))))</f>
        <v>0</v>
      </c>
      <c r="K31" s="148" t="str">
        <f>IF($J$3="Entire Portfolio",SUMIFS('SP List (I-REAP)'!$O:$O,'SP List (I-REAP)'!$D:$D,AllPGundertake!$C31,'SP List (I-REAP)'!$I:$I,AllPGundertake!$J$6),IF($J$3="Approved Subprojects",SUMIFS('SP List (I-REAP)'!$O:$O,'SP List (I-REAP)'!$D:$D,AllPGundertake!$C31,'SP List (I-REAP)'!$P:$P,AllPGundertake!$J$3,'SP List (I-REAP)'!$I:$I,AllPGundertake!$J$6),IF($J$3="Pipelined Subprojects",SUMIFS('SP List (I-REAP)'!$O:$O,'SP List (I-REAP)'!$D:$D,AllPGundertake!$C31,'SP List (I-REAP)'!$P:$P,AllPGundertake!$J$3,'SP List (I-REAP)'!$I:$I,AllPGundertake!$J$6))))/1000000</f>
        <v>0</v>
      </c>
      <c r="L31" s="149" t="str">
        <f>IF($J$3="Entire Portfolio",SUMIFS('SP List (I-REAP)'!$AA:$AA,'SP List (I-REAP)'!$D:$D,AllPGundertake!$C31,'SP List (I-REAP)'!$I:$I,$J$6),IF($J$3="Approved Subprojects",SUMIFS('SP List (I-REAP)'!$AA:$AA,'SP List (I-REAP)'!$D:$D,AllPGundertake!$C31,'SP List (I-REAP)'!$P:$P,AllPGundertake!$J$3,'SP List (I-REAP)'!$I:$I,$J$6),IF($J$3="Pipelined Subprojects",SUMIFS('SP List (I-REAP)'!$AA:$AA,'SP List (I-REAP)'!$D:$D,AllPGundertake!$C31,'SP List (I-REAP)'!$P:$P,AllPGundertake!$J$3,'SP List (I-REAP)'!$I:$I,$J$6))))</f>
        <v>0</v>
      </c>
      <c r="M31" s="149" t="str">
        <f>IF($J$3="Entire Portfolio",SUMIFS('SP List (I-REAP)'!$AD:$AD,'SP List (I-REAP)'!$D:$D,AllPGundertake!$C31,'SP List (I-REAP)'!$I:$I,$J$6),IF($J$3="Approved Subprojects",SUMIFS('SP List (I-REAP)'!$AD:$AD,'SP List (I-REAP)'!$D:$D,AllPGundertake!$C31,'SP List (I-REAP)'!$P:$P,AllPGundertake!$J$3,'SP List (I-REAP)'!$I:$I,$J$6),IF($J$3="Pipelined Subprojects",SUMIFS('SP List (I-REAP)'!$AD:$AD,'SP List (I-REAP)'!$D:$D,AllPGundertake!$C31,'SP List (I-REAP)'!$P:$P,AllPGundertake!$J$3,'SP List (I-REAP)'!$I:$I,$J$6))))</f>
        <v>0</v>
      </c>
      <c r="N31" s="149" t="str">
        <f>IF($J$3="Entire Portfolio",COUNTIFS('SP List (I-REAP)'!$D:$D,AllPGundertake!$C31,'SP List (I-REAP)'!$I:$I,$N$6),IF($J$3="Approved Subprojects",COUNTIFS('SP List (I-REAP)'!$D:$D,AllPGundertake!$C31,'SP List (I-REAP)'!$P:$P,AllPGundertake!$J$3,'SP List (I-REAP)'!$I:$I,$N$6),IF($J$3="Pipelined Subprojects",COUNTIFS('SP List (I-REAP)'!$D:$D,AllPGundertake!$C31,'SP List (I-REAP)'!$P:$P,AllPGundertake!$J$3,'SP List (I-REAP)'!$I:$I,$N$6))))</f>
        <v>0</v>
      </c>
      <c r="O31" s="148" t="str">
        <f>IF($J$3="Entire Portfolio",SUMIFS('SP List (I-REAP)'!$O:$O,'SP List (I-REAP)'!$D:$D,AllPGundertake!$C31,'SP List (I-REAP)'!$I:$I,AllPGundertake!$N$6),IF($J$3="Approved Subprojects",SUMIFS('SP List (I-REAP)'!$O:$O,'SP List (I-REAP)'!$D:$D,AllPGundertake!$C31,'SP List (I-REAP)'!$P:$P,AllPGundertake!$J$3,'SP List (I-REAP)'!$I:$I,AllPGundertake!$N$6),IF($J$3="Pipelined Subprojects",SUMIFS('SP List (I-REAP)'!$O:$O,'SP List (I-REAP)'!$D:$D,AllPGundertake!$C31,'SP List (I-REAP)'!$P:$P,AllPGundertake!$J$3,'SP List (I-REAP)'!$I:$I,AllPGundertake!$N$6))))/1000000</f>
        <v>0</v>
      </c>
      <c r="P31" s="149" t="str">
        <f>IF($J$3="Entire Portfolio",SUMIFS('SP List (I-REAP)'!$AA:$AA,'SP List (I-REAP)'!$D:$D,AllPGundertake!$C31,'SP List (I-REAP)'!$I:$I,$N$6),IF($J$3="Approved Subprojects",SUMIFS('SP List (I-REAP)'!$AA:$AA,'SP List (I-REAP)'!$D:$D,AllPGundertake!$C31,'SP List (I-REAP)'!$P:$P,AllPGundertake!$J$3,'SP List (I-REAP)'!$I:$I,$N$6),IF($J$3="Pipelined Subprojects",SUMIFS('SP List (I-REAP)'!$AA:$AA,'SP List (I-REAP)'!$D:$D,AllPGundertake!$C31,'SP List (I-REAP)'!$P:$P,AllPGundertake!$J$3,'SP List (I-REAP)'!$I:$I,$N$6))))</f>
        <v>0</v>
      </c>
      <c r="Q31" s="149" t="str">
        <f>IF($J$3="Entire Portfolio",SUMIFS('SP List (I-REAP)'!$AD:$AD,'SP List (I-REAP)'!$D:$D,AllPGundertake!$C31,'SP List (I-REAP)'!$I:$I,$N$6),IF($J$3="Approved Subprojects",SUMIFS('SP List (I-REAP)'!$AD:$AD,'SP List (I-REAP)'!$D:$D,AllPGundertake!$C31,'SP List (I-REAP)'!$P:$P,AllPGundertake!$J$3,'SP List (I-REAP)'!$I:$I,$N$6),IF($J$3="Pipelined Subprojects",SUMIFS('SP List (I-REAP)'!$AD:$AD,'SP List (I-REAP)'!$D:$D,AllPGundertake!$C31,'SP List (I-REAP)'!$P:$P,AllPGundertake!$J$3,'SP List (I-REAP)'!$I:$I,$N$6))))</f>
        <v>0</v>
      </c>
      <c r="R31" s="149" t="str">
        <f>IF($J$3="Entire Portfolio",COUNTIFS('SP List (I-REAP)'!$D:$D,AllPGundertake!$C31,'SP List (I-REAP)'!$I:$I,$R$6),IF($J$3="Approved Subprojects",COUNTIFS('SP List (I-REAP)'!$D:$D,AllPGundertake!$C31,'SP List (I-REAP)'!$P:$P,AllPGundertake!$J$3,'SP List (I-REAP)'!$I:$I,$R$6),IF($J$3="Pipelined Subprojects",COUNTIFS('SP List (I-REAP)'!$D:$D,AllPGundertake!$C31,'SP List (I-REAP)'!$P:$P,AllPGundertake!$J$3,'SP List (I-REAP)'!$I:$I,$R$6))))</f>
        <v>0</v>
      </c>
      <c r="S31" s="148" t="str">
        <f>IF($J$3="Entire Portfolio",SUMIFS('SP List (I-REAP)'!$O:$O,'SP List (I-REAP)'!$D:$D,AllPGundertake!$C31,'SP List (I-REAP)'!$I:$I,AllPGundertake!$R$6),IF($J$3="Approved Subprojects",SUMIFS('SP List (I-REAP)'!$O:$O,'SP List (I-REAP)'!$D:$D,AllPGundertake!$C31,'SP List (I-REAP)'!$P:$P,AllPGundertake!$J$3,'SP List (I-REAP)'!$I:$I,AllPGundertake!$R$6),IF($J$3="Pipelined Subprojects",SUMIFS('SP List (I-REAP)'!$O:$O,'SP List (I-REAP)'!$D:$D,AllPGundertake!$C31,'SP List (I-REAP)'!$P:$P,AllPGundertake!$J$3,'SP List (I-REAP)'!$I:$I,AllPGundertake!$R$6))))/1000000</f>
        <v>0</v>
      </c>
      <c r="T31" s="149" t="str">
        <f>IF($J$3="Entire Portfolio",SUMIFS('SP List (I-REAP)'!$AA:$AA,'SP List (I-REAP)'!$D:$D,AllPGundertake!$C31,'SP List (I-REAP)'!$I:$I,$R$6),IF($J$3="Approved Subprojects",SUMIFS('SP List (I-REAP)'!$AA:$AA,'SP List (I-REAP)'!$D:$D,AllPGundertake!$C31,'SP List (I-REAP)'!$P:$P,AllPGundertake!$J$3,'SP List (I-REAP)'!$I:$I,$R$6),IF($J$3="Pipelined Subprojects",SUMIFS('SP List (I-REAP)'!$AA:$AA,'SP List (I-REAP)'!$D:$D,AllPGundertake!$C31,'SP List (I-REAP)'!$P:$P,AllPGundertake!$J$3,'SP List (I-REAP)'!$I:$I,$R$6))))</f>
        <v>0</v>
      </c>
      <c r="U31" s="149" t="str">
        <f>IF($J$3="Entire Portfolio",SUMIFS('SP List (I-REAP)'!$AD:$AD,'SP List (I-REAP)'!$D:$D,AllPGundertake!$C31,'SP List (I-REAP)'!$I:$I,$R$6),IF($J$3="Approved Subprojects",SUMIFS('SP List (I-REAP)'!$AD:$AD,'SP List (I-REAP)'!$D:$D,AllPGundertake!$C31,'SP List (I-REAP)'!$P:$P,AllPGundertake!$J$3,'SP List (I-REAP)'!$I:$I,$R$6),IF($J$3="Pipelined Subprojects",SUMIFS('SP List (I-REAP)'!$AD:$AD,'SP List (I-REAP)'!$D:$D,AllPGundertake!$C31,'SP List (I-REAP)'!$P:$P,AllPGundertake!$J$3,'SP List (I-REAP)'!$I:$I,$R$6))))</f>
        <v>0</v>
      </c>
      <c r="V31" s="149" t="str">
        <f>IF($J$3="Entire Portfolio",COUNTIFS('SP List (I-REAP)'!$D:$D,AllPGundertake!$C31,'SP List (I-REAP)'!$I:$I,$V$6),IF($J$3="Approved Subprojects",COUNTIFS('SP List (I-REAP)'!$D:$D,AllPGundertake!$C31,'SP List (I-REAP)'!$P:$P,AllPGundertake!$J$3,'SP List (I-REAP)'!$I:$I,$V$6),IF($J$3="Pipelined Subprojects",COUNTIFS('SP List (I-REAP)'!$D:$D,AllPGundertake!$C31,'SP List (I-REAP)'!$P:$P,AllPGundertake!$J$3,'SP List (I-REAP)'!$I:$I,$V$6))))</f>
        <v>0</v>
      </c>
      <c r="W31" s="148" t="str">
        <f>IF($J$3="Entire Portfolio",SUMIFS('SP List (I-REAP)'!$O:$O,'SP List (I-REAP)'!$D:$D,AllPGundertake!$C31,'SP List (I-REAP)'!$I:$I,AllPGundertake!$V$6),IF($J$3="Approved Subprojects",SUMIFS('SP List (I-REAP)'!$O:$O,'SP List (I-REAP)'!$D:$D,AllPGundertake!$C31,'SP List (I-REAP)'!$P:$P,AllPGundertake!$J$3,'SP List (I-REAP)'!$I:$I,AllPGundertake!$V$6),IF($J$3="Pipelined Subprojects",SUMIFS('SP List (I-REAP)'!$O:$O,'SP List (I-REAP)'!$D:$D,AllPGundertake!$C31,'SP List (I-REAP)'!$P:$P,AllPGundertake!$J$3,'SP List (I-REAP)'!$I:$I,AllPGundertake!$V$6))))/1000000</f>
        <v>0</v>
      </c>
      <c r="X31" s="149" t="str">
        <f>IF($J$3="Entire Portfolio",SUMIFS('SP List (I-REAP)'!$AA:$AA,'SP List (I-REAP)'!$D:$D,AllPGundertake!$C31,'SP List (I-REAP)'!$I:$I,$V$6),IF($J$3="Approved Subprojects",SUMIFS('SP List (I-REAP)'!$AA:$AA,'SP List (I-REAP)'!$D:$D,AllPGundertake!$C31,'SP List (I-REAP)'!$P:$P,AllPGundertake!$J$3,'SP List (I-REAP)'!$I:$I,$V$6),IF($J$3="Pipelined Subprojects",SUMIFS('SP List (I-REAP)'!$AA:$AA,'SP List (I-REAP)'!$D:$D,AllPGundertake!$C31,'SP List (I-REAP)'!$P:$P,AllPGundertake!$J$3,'SP List (I-REAP)'!$I:$I,$V$6))))</f>
        <v>0</v>
      </c>
      <c r="Y31" s="149" t="str">
        <f>IF($J$3="Entire Portfolio",SUMIFS('SP List (I-REAP)'!$AD:$AD,'SP List (I-REAP)'!$D:$D,AllPGundertake!$C31,'SP List (I-REAP)'!$I:$I,$V$6),IF($J$3="Approved Subprojects",SUMIFS('SP List (I-REAP)'!$AD:$AD,'SP List (I-REAP)'!$D:$D,AllPGundertake!$C31,'SP List (I-REAP)'!$P:$P,AllPGundertake!$J$3,'SP List (I-REAP)'!$I:$I,$V$6),IF($J$3="Pipelined Subprojects",SUMIFS('SP List (I-REAP)'!$AD:$AD,'SP List (I-REAP)'!$D:$D,AllPGundertake!$C31,'SP List (I-REAP)'!$P:$P,AllPGundertake!$J$3,'SP List (I-REAP)'!$I:$I,$V$6))))</f>
        <v>0</v>
      </c>
    </row>
    <row r="32" spans="1:26">
      <c r="B32" s="196" t="s">
        <v>14</v>
      </c>
      <c r="C32" s="196" t="s">
        <v>97</v>
      </c>
      <c r="D32" s="149" t="str">
        <f>IF($J$3="Entire Portfolio",COUNTIF('SP List (I-REAP)'!$D:$D,AllPGundertake!$C32),IF($J$3="Approved Subprojects",COUNTIFS('SP List (I-REAP)'!$D:$D,AllPGundertake!$C32,'SP List (I-REAP)'!$P:$P,AllPGundertake!$J$3),IF($J$3="Pipelined Subprojects",COUNTIFS('SP List (I-REAP)'!$D:$D,AllPGundertake!$C32,'SP List (I-REAP)'!$P:$P,AllPGundertake!$J$3))))</f>
        <v>0</v>
      </c>
      <c r="E32" s="148" t="str">
        <f>IF($J$3="Entire Portfolio",SUMIF('SP List (I-REAP)'!$D:$D,AllPGundertake!$C32,'SP List (I-REAP)'!$O:$O),IF($J$3="Approved Subprojects",SUMIFS('SP List (I-REAP)'!$O:$O,'SP List (I-REAP)'!$D:$D,AllPGundertake!$C32,'SP List (I-REAP)'!$P:$P,AllPGundertake!$J$3),IF($J$3="Pipelined Subprojects",SUMIFS('SP List (I-REAP)'!$O:$O,'SP List (I-REAP)'!$D:$D,AllPGundertake!$C32,'SP List (I-REAP)'!$P:$P,AllPGundertake!$J$3))))/1000000</f>
        <v>0</v>
      </c>
      <c r="F32" s="149" t="str">
        <f>IF($J$3="Entire Portfolio",SUMIF('SP List (I-REAP)'!$D:$D,AllPGundertake!$C32,'SP List (I-REAP)'!$AA:$AA),IF($J$3="Approved Subprojects",SUMIFS('SP List (I-REAP)'!$AA:$AA,'SP List (I-REAP)'!$D:$D,AllPGundertake!$C32,'SP List (I-REAP)'!$P:$P,AllPGundertake!$J$3),IF($J$3="Pipelined Subprojects",SUMIFS('SP List (I-REAP)'!$AA:$AA,'SP List (I-REAP)'!$D:$D,AllPGundertake!$C32,'SP List (I-REAP)'!$P:$P,AllPGundertake!$J$3))))</f>
        <v>0</v>
      </c>
      <c r="G32" s="149" t="str">
        <f>IF($J$3="Entire Portfolio",SUMIF('SP List (I-REAP)'!$D:$D,AllPGundertake!$C32,'SP List (I-REAP)'!$AD:$AD),IF($J$3="Approved Subprojects",SUMIFS('SP List (I-REAP)'!$AD:$AD,'SP List (I-REAP)'!$D:$D,AllPGundertake!$C32,'SP List (I-REAP)'!$P:$P,AllPGundertake!$J$3),IF($J$3="Pipelined Subprojects",SUMIFS('SP List (I-REAP)'!$AD:$AD,'SP List (I-REAP)'!$D:$D,AllPGundertake!$C32,'SP List (I-REAP)'!$P:$P,AllPGundertake!$J$3))))</f>
        <v>0</v>
      </c>
      <c r="H32" s="159" t="str">
        <f>IFERROR((+E32/F32)*1000," ")</f>
        <v>0</v>
      </c>
      <c r="I32" s="159" t="str">
        <f>IFERROR(E32*1000/G32," ")</f>
        <v>0</v>
      </c>
      <c r="J32" s="149" t="str">
        <f>IF($J$3="Entire Portfolio",COUNTIFS('SP List (I-REAP)'!$D:$D,AllPGundertake!$C32,'SP List (I-REAP)'!$I:$I,$J$6),IF($J$3="Approved Subprojects",COUNTIFS('SP List (I-REAP)'!$D:$D,AllPGundertake!$C32,'SP List (I-REAP)'!$P:$P,AllPGundertake!$J$3,'SP List (I-REAP)'!$I:$I,$J$6),IF($J$3="Pipelined Subprojects",COUNTIFS('SP List (I-REAP)'!$D:$D,AllPGundertake!$C32,'SP List (I-REAP)'!$P:$P,AllPGundertake!$J$3,'SP List (I-REAP)'!$I:$I,$J$6))))</f>
        <v>0</v>
      </c>
      <c r="K32" s="148" t="str">
        <f>IF($J$3="Entire Portfolio",SUMIFS('SP List (I-REAP)'!$O:$O,'SP List (I-REAP)'!$D:$D,AllPGundertake!$C32,'SP List (I-REAP)'!$I:$I,AllPGundertake!$J$6),IF($J$3="Approved Subprojects",SUMIFS('SP List (I-REAP)'!$O:$O,'SP List (I-REAP)'!$D:$D,AllPGundertake!$C32,'SP List (I-REAP)'!$P:$P,AllPGundertake!$J$3,'SP List (I-REAP)'!$I:$I,AllPGundertake!$J$6),IF($J$3="Pipelined Subprojects",SUMIFS('SP List (I-REAP)'!$O:$O,'SP List (I-REAP)'!$D:$D,AllPGundertake!$C32,'SP List (I-REAP)'!$P:$P,AllPGundertake!$J$3,'SP List (I-REAP)'!$I:$I,AllPGundertake!$J$6))))/1000000</f>
        <v>0</v>
      </c>
      <c r="L32" s="149" t="str">
        <f>IF($J$3="Entire Portfolio",SUMIFS('SP List (I-REAP)'!$AA:$AA,'SP List (I-REAP)'!$D:$D,AllPGundertake!$C32,'SP List (I-REAP)'!$I:$I,$J$6),IF($J$3="Approved Subprojects",SUMIFS('SP List (I-REAP)'!$AA:$AA,'SP List (I-REAP)'!$D:$D,AllPGundertake!$C32,'SP List (I-REAP)'!$P:$P,AllPGundertake!$J$3,'SP List (I-REAP)'!$I:$I,$J$6),IF($J$3="Pipelined Subprojects",SUMIFS('SP List (I-REAP)'!$AA:$AA,'SP List (I-REAP)'!$D:$D,AllPGundertake!$C32,'SP List (I-REAP)'!$P:$P,AllPGundertake!$J$3,'SP List (I-REAP)'!$I:$I,$J$6))))</f>
        <v>0</v>
      </c>
      <c r="M32" s="149" t="str">
        <f>IF($J$3="Entire Portfolio",SUMIFS('SP List (I-REAP)'!$AD:$AD,'SP List (I-REAP)'!$D:$D,AllPGundertake!$C32,'SP List (I-REAP)'!$I:$I,$J$6),IF($J$3="Approved Subprojects",SUMIFS('SP List (I-REAP)'!$AD:$AD,'SP List (I-REAP)'!$D:$D,AllPGundertake!$C32,'SP List (I-REAP)'!$P:$P,AllPGundertake!$J$3,'SP List (I-REAP)'!$I:$I,$J$6),IF($J$3="Pipelined Subprojects",SUMIFS('SP List (I-REAP)'!$AD:$AD,'SP List (I-REAP)'!$D:$D,AllPGundertake!$C32,'SP List (I-REAP)'!$P:$P,AllPGundertake!$J$3,'SP List (I-REAP)'!$I:$I,$J$6))))</f>
        <v>0</v>
      </c>
      <c r="N32" s="149" t="str">
        <f>IF($J$3="Entire Portfolio",COUNTIFS('SP List (I-REAP)'!$D:$D,AllPGundertake!$C32,'SP List (I-REAP)'!$I:$I,$N$6),IF($J$3="Approved Subprojects",COUNTIFS('SP List (I-REAP)'!$D:$D,AllPGundertake!$C32,'SP List (I-REAP)'!$P:$P,AllPGundertake!$J$3,'SP List (I-REAP)'!$I:$I,$N$6),IF($J$3="Pipelined Subprojects",COUNTIFS('SP List (I-REAP)'!$D:$D,AllPGundertake!$C32,'SP List (I-REAP)'!$P:$P,AllPGundertake!$J$3,'SP List (I-REAP)'!$I:$I,$N$6))))</f>
        <v>0</v>
      </c>
      <c r="O32" s="148" t="str">
        <f>IF($J$3="Entire Portfolio",SUMIFS('SP List (I-REAP)'!$O:$O,'SP List (I-REAP)'!$D:$D,AllPGundertake!$C32,'SP List (I-REAP)'!$I:$I,AllPGundertake!$N$6),IF($J$3="Approved Subprojects",SUMIFS('SP List (I-REAP)'!$O:$O,'SP List (I-REAP)'!$D:$D,AllPGundertake!$C32,'SP List (I-REAP)'!$P:$P,AllPGundertake!$J$3,'SP List (I-REAP)'!$I:$I,AllPGundertake!$N$6),IF($J$3="Pipelined Subprojects",SUMIFS('SP List (I-REAP)'!$O:$O,'SP List (I-REAP)'!$D:$D,AllPGundertake!$C32,'SP List (I-REAP)'!$P:$P,AllPGundertake!$J$3,'SP List (I-REAP)'!$I:$I,AllPGundertake!$N$6))))/1000000</f>
        <v>0</v>
      </c>
      <c r="P32" s="149" t="str">
        <f>IF($J$3="Entire Portfolio",SUMIFS('SP List (I-REAP)'!$AA:$AA,'SP List (I-REAP)'!$D:$D,AllPGundertake!$C32,'SP List (I-REAP)'!$I:$I,$N$6),IF($J$3="Approved Subprojects",SUMIFS('SP List (I-REAP)'!$AA:$AA,'SP List (I-REAP)'!$D:$D,AllPGundertake!$C32,'SP List (I-REAP)'!$P:$P,AllPGundertake!$J$3,'SP List (I-REAP)'!$I:$I,$N$6),IF($J$3="Pipelined Subprojects",SUMIFS('SP List (I-REAP)'!$AA:$AA,'SP List (I-REAP)'!$D:$D,AllPGundertake!$C32,'SP List (I-REAP)'!$P:$P,AllPGundertake!$J$3,'SP List (I-REAP)'!$I:$I,$N$6))))</f>
        <v>0</v>
      </c>
      <c r="Q32" s="149" t="str">
        <f>IF($J$3="Entire Portfolio",SUMIFS('SP List (I-REAP)'!$AD:$AD,'SP List (I-REAP)'!$D:$D,AllPGundertake!$C32,'SP List (I-REAP)'!$I:$I,$N$6),IF($J$3="Approved Subprojects",SUMIFS('SP List (I-REAP)'!$AD:$AD,'SP List (I-REAP)'!$D:$D,AllPGundertake!$C32,'SP List (I-REAP)'!$P:$P,AllPGundertake!$J$3,'SP List (I-REAP)'!$I:$I,$N$6),IF($J$3="Pipelined Subprojects",SUMIFS('SP List (I-REAP)'!$AD:$AD,'SP List (I-REAP)'!$D:$D,AllPGundertake!$C32,'SP List (I-REAP)'!$P:$P,AllPGundertake!$J$3,'SP List (I-REAP)'!$I:$I,$N$6))))</f>
        <v>0</v>
      </c>
      <c r="R32" s="149" t="str">
        <f>IF($J$3="Entire Portfolio",COUNTIFS('SP List (I-REAP)'!$D:$D,AllPGundertake!$C32,'SP List (I-REAP)'!$I:$I,$R$6),IF($J$3="Approved Subprojects",COUNTIFS('SP List (I-REAP)'!$D:$D,AllPGundertake!$C32,'SP List (I-REAP)'!$P:$P,AllPGundertake!$J$3,'SP List (I-REAP)'!$I:$I,$R$6),IF($J$3="Pipelined Subprojects",COUNTIFS('SP List (I-REAP)'!$D:$D,AllPGundertake!$C32,'SP List (I-REAP)'!$P:$P,AllPGundertake!$J$3,'SP List (I-REAP)'!$I:$I,$R$6))))</f>
        <v>0</v>
      </c>
      <c r="S32" s="148" t="str">
        <f>IF($J$3="Entire Portfolio",SUMIFS('SP List (I-REAP)'!$O:$O,'SP List (I-REAP)'!$D:$D,AllPGundertake!$C32,'SP List (I-REAP)'!$I:$I,AllPGundertake!$R$6),IF($J$3="Approved Subprojects",SUMIFS('SP List (I-REAP)'!$O:$O,'SP List (I-REAP)'!$D:$D,AllPGundertake!$C32,'SP List (I-REAP)'!$P:$P,AllPGundertake!$J$3,'SP List (I-REAP)'!$I:$I,AllPGundertake!$R$6),IF($J$3="Pipelined Subprojects",SUMIFS('SP List (I-REAP)'!$O:$O,'SP List (I-REAP)'!$D:$D,AllPGundertake!$C32,'SP List (I-REAP)'!$P:$P,AllPGundertake!$J$3,'SP List (I-REAP)'!$I:$I,AllPGundertake!$R$6))))/1000000</f>
        <v>0</v>
      </c>
      <c r="T32" s="149" t="str">
        <f>IF($J$3="Entire Portfolio",SUMIFS('SP List (I-REAP)'!$AA:$AA,'SP List (I-REAP)'!$D:$D,AllPGundertake!$C32,'SP List (I-REAP)'!$I:$I,$R$6),IF($J$3="Approved Subprojects",SUMIFS('SP List (I-REAP)'!$AA:$AA,'SP List (I-REAP)'!$D:$D,AllPGundertake!$C32,'SP List (I-REAP)'!$P:$P,AllPGundertake!$J$3,'SP List (I-REAP)'!$I:$I,$R$6),IF($J$3="Pipelined Subprojects",SUMIFS('SP List (I-REAP)'!$AA:$AA,'SP List (I-REAP)'!$D:$D,AllPGundertake!$C32,'SP List (I-REAP)'!$P:$P,AllPGundertake!$J$3,'SP List (I-REAP)'!$I:$I,$R$6))))</f>
        <v>0</v>
      </c>
      <c r="U32" s="149" t="str">
        <f>IF($J$3="Entire Portfolio",SUMIFS('SP List (I-REAP)'!$AD:$AD,'SP List (I-REAP)'!$D:$D,AllPGundertake!$C32,'SP List (I-REAP)'!$I:$I,$R$6),IF($J$3="Approved Subprojects",SUMIFS('SP List (I-REAP)'!$AD:$AD,'SP List (I-REAP)'!$D:$D,AllPGundertake!$C32,'SP List (I-REAP)'!$P:$P,AllPGundertake!$J$3,'SP List (I-REAP)'!$I:$I,$R$6),IF($J$3="Pipelined Subprojects",SUMIFS('SP List (I-REAP)'!$AD:$AD,'SP List (I-REAP)'!$D:$D,AllPGundertake!$C32,'SP List (I-REAP)'!$P:$P,AllPGundertake!$J$3,'SP List (I-REAP)'!$I:$I,$R$6))))</f>
        <v>0</v>
      </c>
      <c r="V32" s="149" t="str">
        <f>IF($J$3="Entire Portfolio",COUNTIFS('SP List (I-REAP)'!$D:$D,AllPGundertake!$C32,'SP List (I-REAP)'!$I:$I,$V$6),IF($J$3="Approved Subprojects",COUNTIFS('SP List (I-REAP)'!$D:$D,AllPGundertake!$C32,'SP List (I-REAP)'!$P:$P,AllPGundertake!$J$3,'SP List (I-REAP)'!$I:$I,$V$6),IF($J$3="Pipelined Subprojects",COUNTIFS('SP List (I-REAP)'!$D:$D,AllPGundertake!$C32,'SP List (I-REAP)'!$P:$P,AllPGundertake!$J$3,'SP List (I-REAP)'!$I:$I,$V$6))))</f>
        <v>0</v>
      </c>
      <c r="W32" s="148" t="str">
        <f>IF($J$3="Entire Portfolio",SUMIFS('SP List (I-REAP)'!$O:$O,'SP List (I-REAP)'!$D:$D,AllPGundertake!$C32,'SP List (I-REAP)'!$I:$I,AllPGundertake!$V$6),IF($J$3="Approved Subprojects",SUMIFS('SP List (I-REAP)'!$O:$O,'SP List (I-REAP)'!$D:$D,AllPGundertake!$C32,'SP List (I-REAP)'!$P:$P,AllPGundertake!$J$3,'SP List (I-REAP)'!$I:$I,AllPGundertake!$V$6),IF($J$3="Pipelined Subprojects",SUMIFS('SP List (I-REAP)'!$O:$O,'SP List (I-REAP)'!$D:$D,AllPGundertake!$C32,'SP List (I-REAP)'!$P:$P,AllPGundertake!$J$3,'SP List (I-REAP)'!$I:$I,AllPGundertake!$V$6))))/1000000</f>
        <v>0</v>
      </c>
      <c r="X32" s="149" t="str">
        <f>IF($J$3="Entire Portfolio",SUMIFS('SP List (I-REAP)'!$AA:$AA,'SP List (I-REAP)'!$D:$D,AllPGundertake!$C32,'SP List (I-REAP)'!$I:$I,$V$6),IF($J$3="Approved Subprojects",SUMIFS('SP List (I-REAP)'!$AA:$AA,'SP List (I-REAP)'!$D:$D,AllPGundertake!$C32,'SP List (I-REAP)'!$P:$P,AllPGundertake!$J$3,'SP List (I-REAP)'!$I:$I,$V$6),IF($J$3="Pipelined Subprojects",SUMIFS('SP List (I-REAP)'!$AA:$AA,'SP List (I-REAP)'!$D:$D,AllPGundertake!$C32,'SP List (I-REAP)'!$P:$P,AllPGundertake!$J$3,'SP List (I-REAP)'!$I:$I,$V$6))))</f>
        <v>0</v>
      </c>
      <c r="Y32" s="149" t="str">
        <f>IF($J$3="Entire Portfolio",SUMIFS('SP List (I-REAP)'!$AD:$AD,'SP List (I-REAP)'!$D:$D,AllPGundertake!$C32,'SP List (I-REAP)'!$I:$I,$V$6),IF($J$3="Approved Subprojects",SUMIFS('SP List (I-REAP)'!$AD:$AD,'SP List (I-REAP)'!$D:$D,AllPGundertake!$C32,'SP List (I-REAP)'!$P:$P,AllPGundertake!$J$3,'SP List (I-REAP)'!$I:$I,$V$6),IF($J$3="Pipelined Subprojects",SUMIFS('SP List (I-REAP)'!$AD:$AD,'SP List (I-REAP)'!$D:$D,AllPGundertake!$C32,'SP List (I-REAP)'!$P:$P,AllPGundertake!$J$3,'SP List (I-REAP)'!$I:$I,$V$6))))</f>
        <v>0</v>
      </c>
    </row>
    <row r="33" spans="1:26">
      <c r="B33" s="302" t="s">
        <v>2033</v>
      </c>
      <c r="C33" s="303"/>
      <c r="D33" s="215" t="str">
        <f>SUM(D26:D32)</f>
        <v>0</v>
      </c>
      <c r="E33" s="211" t="str">
        <f>SUM(E26:E32)</f>
        <v>0</v>
      </c>
      <c r="F33" s="215" t="str">
        <f>SUM(F26:F32)</f>
        <v>0</v>
      </c>
      <c r="G33" s="215" t="str">
        <f>SUM(G26:G32)</f>
        <v>0</v>
      </c>
      <c r="H33" s="211" t="str">
        <f>IFERROR((+E33/F33)*1000," ")</f>
        <v>0</v>
      </c>
      <c r="I33" s="211" t="str">
        <f>IFERROR(E33*1000/G33," ")</f>
        <v>0</v>
      </c>
      <c r="J33" s="215" t="str">
        <f>SUM(J26:J32)</f>
        <v>0</v>
      </c>
      <c r="K33" s="211" t="str">
        <f>SUM(K26:K32)</f>
        <v>0</v>
      </c>
      <c r="L33" s="215" t="str">
        <f>SUM(L26:L32)</f>
        <v>0</v>
      </c>
      <c r="M33" s="215" t="str">
        <f>SUM(M26:M32)</f>
        <v>0</v>
      </c>
      <c r="N33" s="215" t="str">
        <f>SUM(N26:N32)</f>
        <v>0</v>
      </c>
      <c r="O33" s="211" t="str">
        <f>SUM(O26:O32)</f>
        <v>0</v>
      </c>
      <c r="P33" s="215" t="str">
        <f>SUM(P26:P32)</f>
        <v>0</v>
      </c>
      <c r="Q33" s="215" t="str">
        <f>SUM(Q26:Q32)</f>
        <v>0</v>
      </c>
      <c r="R33" s="215" t="str">
        <f>SUM(R26:R32)</f>
        <v>0</v>
      </c>
      <c r="S33" s="211" t="str">
        <f>SUM(S26:S32)</f>
        <v>0</v>
      </c>
      <c r="T33" s="215" t="str">
        <f>SUM(T26:T32)</f>
        <v>0</v>
      </c>
      <c r="U33" s="215" t="str">
        <f>SUM(U26:U32)</f>
        <v>0</v>
      </c>
      <c r="V33" s="215" t="str">
        <f>SUM(V26:V32)</f>
        <v>0</v>
      </c>
      <c r="W33" s="211" t="str">
        <f>SUM(W26:W32)</f>
        <v>0</v>
      </c>
      <c r="X33" s="215" t="str">
        <f>SUM(X26:X32)</f>
        <v>0</v>
      </c>
      <c r="Y33" s="215" t="str">
        <f>SUM(Y26:Y32)</f>
        <v>0</v>
      </c>
    </row>
    <row r="34" spans="1:26">
      <c r="B34" s="312" t="s">
        <v>10</v>
      </c>
      <c r="C34" s="312"/>
      <c r="D34" s="218" t="str">
        <f>+D39+D45+D52</f>
        <v>0</v>
      </c>
      <c r="E34" s="219" t="str">
        <f>+E39+E45+E52</f>
        <v>0</v>
      </c>
      <c r="F34" s="218" t="str">
        <f>+F39+F45+F52</f>
        <v>0</v>
      </c>
      <c r="G34" s="218" t="str">
        <f>+G39+G45+G52</f>
        <v>0</v>
      </c>
      <c r="H34" s="219" t="str">
        <f>IFERROR((+E34/F34)*1000," ")</f>
        <v>0</v>
      </c>
      <c r="I34" s="219" t="str">
        <f>IFERROR(E34*1000/G34," ")</f>
        <v>0</v>
      </c>
      <c r="J34" s="218" t="str">
        <f>+J39+J45+J52</f>
        <v>0</v>
      </c>
      <c r="K34" s="219" t="str">
        <f>+K39+K45+K52</f>
        <v>0</v>
      </c>
      <c r="L34" s="218" t="str">
        <f>+L39+L45+L52</f>
        <v>0</v>
      </c>
      <c r="M34" s="218" t="str">
        <f>+M39+M45+M52</f>
        <v>0</v>
      </c>
      <c r="N34" s="218" t="str">
        <f>+N39+N45+N52</f>
        <v>0</v>
      </c>
      <c r="O34" s="219" t="str">
        <f>+O39+O45+O52</f>
        <v>0</v>
      </c>
      <c r="P34" s="218" t="str">
        <f>+P39+P45+P52</f>
        <v>0</v>
      </c>
      <c r="Q34" s="218" t="str">
        <f>+Q39+Q45+Q52</f>
        <v>0</v>
      </c>
      <c r="R34" s="218" t="str">
        <f>+R39+R45+R52</f>
        <v>0</v>
      </c>
      <c r="S34" s="219" t="str">
        <f>+S39+S45+S52</f>
        <v>0</v>
      </c>
      <c r="T34" s="218" t="str">
        <f>+T39+T45+T52</f>
        <v>0</v>
      </c>
      <c r="U34" s="218" t="str">
        <f>+U39+U45+U52</f>
        <v>0</v>
      </c>
      <c r="V34" s="218" t="str">
        <f>+V39+V45+V52</f>
        <v>0</v>
      </c>
      <c r="W34" s="219" t="str">
        <f>+W39+W45+W52</f>
        <v>0</v>
      </c>
      <c r="X34" s="218" t="str">
        <f>+X39+X45+X52</f>
        <v>0</v>
      </c>
      <c r="Y34" s="218" t="str">
        <f>+Y39+Y45+Y52</f>
        <v>0</v>
      </c>
    </row>
    <row r="35" spans="1:26">
      <c r="B35" s="196" t="s">
        <v>18</v>
      </c>
      <c r="C35" s="196" t="s">
        <v>29</v>
      </c>
      <c r="D35" s="149" t="str">
        <f>IF($J$3="Entire Portfolio",COUNTIF('SP List (I-REAP)'!$D:$D,AllPGundertake!$C35),IF($J$3="Approved Subprojects",COUNTIFS('SP List (I-REAP)'!$D:$D,AllPGundertake!$C35,'SP List (I-REAP)'!$P:$P,AllPGundertake!$J$3),IF($J$3="Pipelined Subprojects",COUNTIFS('SP List (I-REAP)'!$D:$D,AllPGundertake!$C35,'SP List (I-REAP)'!$P:$P,AllPGundertake!$J$3))))</f>
        <v>0</v>
      </c>
      <c r="E35" s="148" t="str">
        <f>IF($J$3="Entire Portfolio",SUMIF('SP List (I-REAP)'!$D:$D,AllPGundertake!$C35,'SP List (I-REAP)'!$O:$O),IF($J$3="Approved Subprojects",SUMIFS('SP List (I-REAP)'!$O:$O,'SP List (I-REAP)'!$D:$D,AllPGundertake!$C35,'SP List (I-REAP)'!$P:$P,AllPGundertake!$J$3),IF($J$3="Pipelined Subprojects",SUMIFS('SP List (I-REAP)'!$O:$O,'SP List (I-REAP)'!$D:$D,AllPGundertake!$C35,'SP List (I-REAP)'!$P:$P,AllPGundertake!$J$3))))/1000000</f>
        <v>0</v>
      </c>
      <c r="F35" s="149" t="str">
        <f>IF($J$3="Entire Portfolio",SUMIF('SP List (I-REAP)'!$D:$D,AllPGundertake!$C35,'SP List (I-REAP)'!$AA:$AA),IF($J$3="Approved Subprojects",SUMIFS('SP List (I-REAP)'!$AA:$AA,'SP List (I-REAP)'!$D:$D,AllPGundertake!$C35,'SP List (I-REAP)'!$P:$P,AllPGundertake!$J$3),IF($J$3="Pipelined Subprojects",SUMIFS('SP List (I-REAP)'!$AA:$AA,'SP List (I-REAP)'!$D:$D,AllPGundertake!$C35,'SP List (I-REAP)'!$P:$P,AllPGundertake!$J$3))))</f>
        <v>0</v>
      </c>
      <c r="G35" s="149" t="str">
        <f>IF($J$3="Entire Portfolio",SUMIF('SP List (I-REAP)'!$D:$D,AllPGundertake!$C35,'SP List (I-REAP)'!$AD:$AD),IF($J$3="Approved Subprojects",SUMIFS('SP List (I-REAP)'!$AD:$AD,'SP List (I-REAP)'!$D:$D,AllPGundertake!$C35,'SP List (I-REAP)'!$P:$P,AllPGundertake!$J$3),IF($J$3="Pipelined Subprojects",SUMIFS('SP List (I-REAP)'!$AD:$AD,'SP List (I-REAP)'!$D:$D,AllPGundertake!$C35,'SP List (I-REAP)'!$P:$P,AllPGundertake!$J$3))))</f>
        <v>0</v>
      </c>
      <c r="H35" s="159" t="str">
        <f>IFERROR((+E35/F35)*1000," ")</f>
        <v>0</v>
      </c>
      <c r="I35" s="159" t="str">
        <f>IFERROR(E35*1000/G35," ")</f>
        <v>0</v>
      </c>
      <c r="J35" s="149" t="str">
        <f>IF($J$3="Entire Portfolio",COUNTIFS('SP List (I-REAP)'!$D:$D,AllPGundertake!$C35,'SP List (I-REAP)'!$I:$I,$J$6),IF($J$3="Approved Subprojects",COUNTIFS('SP List (I-REAP)'!$D:$D,AllPGundertake!$C35,'SP List (I-REAP)'!$P:$P,AllPGundertake!$J$3,'SP List (I-REAP)'!$I:$I,$J$6),IF($J$3="Pipelined Subprojects",COUNTIFS('SP List (I-REAP)'!$D:$D,AllPGundertake!$C35,'SP List (I-REAP)'!$P:$P,AllPGundertake!$J$3,'SP List (I-REAP)'!$I:$I,$J$6))))</f>
        <v>0</v>
      </c>
      <c r="K35" s="148" t="str">
        <f>IF($J$3="Entire Portfolio",SUMIFS('SP List (I-REAP)'!$O:$O,'SP List (I-REAP)'!$D:$D,AllPGundertake!$C35,'SP List (I-REAP)'!$I:$I,AllPGundertake!$J$6),IF($J$3="Approved Subprojects",SUMIFS('SP List (I-REAP)'!$O:$O,'SP List (I-REAP)'!$D:$D,AllPGundertake!$C35,'SP List (I-REAP)'!$P:$P,AllPGundertake!$J$3,'SP List (I-REAP)'!$I:$I,AllPGundertake!$J$6),IF($J$3="Pipelined Subprojects",SUMIFS('SP List (I-REAP)'!$O:$O,'SP List (I-REAP)'!$D:$D,AllPGundertake!$C35,'SP List (I-REAP)'!$P:$P,AllPGundertake!$J$3,'SP List (I-REAP)'!$I:$I,AllPGundertake!$J$6))))/1000000</f>
        <v>0</v>
      </c>
      <c r="L35" s="149" t="str">
        <f>IF($J$3="Entire Portfolio",SUMIFS('SP List (I-REAP)'!$AA:$AA,'SP List (I-REAP)'!$D:$D,AllPGundertake!$C35,'SP List (I-REAP)'!$I:$I,$J$6),IF($J$3="Approved Subprojects",SUMIFS('SP List (I-REAP)'!$AA:$AA,'SP List (I-REAP)'!$D:$D,AllPGundertake!$C35,'SP List (I-REAP)'!$P:$P,AllPGundertake!$J$3,'SP List (I-REAP)'!$I:$I,$J$6),IF($J$3="Pipelined Subprojects",SUMIFS('SP List (I-REAP)'!$AA:$AA,'SP List (I-REAP)'!$D:$D,AllPGundertake!$C35,'SP List (I-REAP)'!$P:$P,AllPGundertake!$J$3,'SP List (I-REAP)'!$I:$I,$J$6))))</f>
        <v>0</v>
      </c>
      <c r="M35" s="149" t="str">
        <f>IF($J$3="Entire Portfolio",SUMIFS('SP List (I-REAP)'!$AD:$AD,'SP List (I-REAP)'!$D:$D,AllPGundertake!$C35,'SP List (I-REAP)'!$I:$I,$J$6),IF($J$3="Approved Subprojects",SUMIFS('SP List (I-REAP)'!$AD:$AD,'SP List (I-REAP)'!$D:$D,AllPGundertake!$C35,'SP List (I-REAP)'!$P:$P,AllPGundertake!$J$3,'SP List (I-REAP)'!$I:$I,$J$6),IF($J$3="Pipelined Subprojects",SUMIFS('SP List (I-REAP)'!$AD:$AD,'SP List (I-REAP)'!$D:$D,AllPGundertake!$C35,'SP List (I-REAP)'!$P:$P,AllPGundertake!$J$3,'SP List (I-REAP)'!$I:$I,$J$6))))</f>
        <v>0</v>
      </c>
      <c r="N35" s="149" t="str">
        <f>IF($J$3="Entire Portfolio",COUNTIFS('SP List (I-REAP)'!$D:$D,AllPGundertake!$C35,'SP List (I-REAP)'!$I:$I,$N$6),IF($J$3="Approved Subprojects",COUNTIFS('SP List (I-REAP)'!$D:$D,AllPGundertake!$C35,'SP List (I-REAP)'!$P:$P,AllPGundertake!$J$3,'SP List (I-REAP)'!$I:$I,$N$6),IF($J$3="Pipelined Subprojects",COUNTIFS('SP List (I-REAP)'!$D:$D,AllPGundertake!$C35,'SP List (I-REAP)'!$P:$P,AllPGundertake!$J$3,'SP List (I-REAP)'!$I:$I,$N$6))))</f>
        <v>0</v>
      </c>
      <c r="O35" s="148" t="str">
        <f>IF($J$3="Entire Portfolio",SUMIFS('SP List (I-REAP)'!$O:$O,'SP List (I-REAP)'!$D:$D,AllPGundertake!$C35,'SP List (I-REAP)'!$I:$I,AllPGundertake!$N$6),IF($J$3="Approved Subprojects",SUMIFS('SP List (I-REAP)'!$O:$O,'SP List (I-REAP)'!$D:$D,AllPGundertake!$C35,'SP List (I-REAP)'!$P:$P,AllPGundertake!$J$3,'SP List (I-REAP)'!$I:$I,AllPGundertake!$N$6),IF($J$3="Pipelined Subprojects",SUMIFS('SP List (I-REAP)'!$O:$O,'SP List (I-REAP)'!$D:$D,AllPGundertake!$C35,'SP List (I-REAP)'!$P:$P,AllPGundertake!$J$3,'SP List (I-REAP)'!$I:$I,AllPGundertake!$N$6))))/1000000</f>
        <v>0</v>
      </c>
      <c r="P35" s="149" t="str">
        <f>IF($J$3="Entire Portfolio",SUMIFS('SP List (I-REAP)'!$AA:$AA,'SP List (I-REAP)'!$D:$D,AllPGundertake!$C35,'SP List (I-REAP)'!$I:$I,$N$6),IF($J$3="Approved Subprojects",SUMIFS('SP List (I-REAP)'!$AA:$AA,'SP List (I-REAP)'!$D:$D,AllPGundertake!$C35,'SP List (I-REAP)'!$P:$P,AllPGundertake!$J$3,'SP List (I-REAP)'!$I:$I,$N$6),IF($J$3="Pipelined Subprojects",SUMIFS('SP List (I-REAP)'!$AA:$AA,'SP List (I-REAP)'!$D:$D,AllPGundertake!$C35,'SP List (I-REAP)'!$P:$P,AllPGundertake!$J$3,'SP List (I-REAP)'!$I:$I,$N$6))))</f>
        <v>0</v>
      </c>
      <c r="Q35" s="149" t="str">
        <f>IF($J$3="Entire Portfolio",SUMIFS('SP List (I-REAP)'!$AD:$AD,'SP List (I-REAP)'!$D:$D,AllPGundertake!$C35,'SP List (I-REAP)'!$I:$I,$N$6),IF($J$3="Approved Subprojects",SUMIFS('SP List (I-REAP)'!$AD:$AD,'SP List (I-REAP)'!$D:$D,AllPGundertake!$C35,'SP List (I-REAP)'!$P:$P,AllPGundertake!$J$3,'SP List (I-REAP)'!$I:$I,$N$6),IF($J$3="Pipelined Subprojects",SUMIFS('SP List (I-REAP)'!$AD:$AD,'SP List (I-REAP)'!$D:$D,AllPGundertake!$C35,'SP List (I-REAP)'!$P:$P,AllPGundertake!$J$3,'SP List (I-REAP)'!$I:$I,$N$6))))</f>
        <v>0</v>
      </c>
      <c r="R35" s="149" t="str">
        <f>IF($J$3="Entire Portfolio",COUNTIFS('SP List (I-REAP)'!$D:$D,AllPGundertake!$C35,'SP List (I-REAP)'!$I:$I,$R$6),IF($J$3="Approved Subprojects",COUNTIFS('SP List (I-REAP)'!$D:$D,AllPGundertake!$C35,'SP List (I-REAP)'!$P:$P,AllPGundertake!$J$3,'SP List (I-REAP)'!$I:$I,$R$6),IF($J$3="Pipelined Subprojects",COUNTIFS('SP List (I-REAP)'!$D:$D,AllPGundertake!$C35,'SP List (I-REAP)'!$P:$P,AllPGundertake!$J$3,'SP List (I-REAP)'!$I:$I,$R$6))))</f>
        <v>0</v>
      </c>
      <c r="S35" s="148" t="str">
        <f>IF($J$3="Entire Portfolio",SUMIFS('SP List (I-REAP)'!$O:$O,'SP List (I-REAP)'!$D:$D,AllPGundertake!$C35,'SP List (I-REAP)'!$I:$I,AllPGundertake!$R$6),IF($J$3="Approved Subprojects",SUMIFS('SP List (I-REAP)'!$O:$O,'SP List (I-REAP)'!$D:$D,AllPGundertake!$C35,'SP List (I-REAP)'!$P:$P,AllPGundertake!$J$3,'SP List (I-REAP)'!$I:$I,AllPGundertake!$R$6),IF($J$3="Pipelined Subprojects",SUMIFS('SP List (I-REAP)'!$O:$O,'SP List (I-REAP)'!$D:$D,AllPGundertake!$C35,'SP List (I-REAP)'!$P:$P,AllPGundertake!$J$3,'SP List (I-REAP)'!$I:$I,AllPGundertake!$R$6))))/1000000</f>
        <v>0</v>
      </c>
      <c r="T35" s="149" t="str">
        <f>IF($J$3="Entire Portfolio",SUMIFS('SP List (I-REAP)'!$AA:$AA,'SP List (I-REAP)'!$D:$D,AllPGundertake!$C35,'SP List (I-REAP)'!$I:$I,$R$6),IF($J$3="Approved Subprojects",SUMIFS('SP List (I-REAP)'!$AA:$AA,'SP List (I-REAP)'!$D:$D,AllPGundertake!$C35,'SP List (I-REAP)'!$P:$P,AllPGundertake!$J$3,'SP List (I-REAP)'!$I:$I,$R$6),IF($J$3="Pipelined Subprojects",SUMIFS('SP List (I-REAP)'!$AA:$AA,'SP List (I-REAP)'!$D:$D,AllPGundertake!$C35,'SP List (I-REAP)'!$P:$P,AllPGundertake!$J$3,'SP List (I-REAP)'!$I:$I,$R$6))))</f>
        <v>0</v>
      </c>
      <c r="U35" s="149" t="str">
        <f>IF($J$3="Entire Portfolio",SUMIFS('SP List (I-REAP)'!$AD:$AD,'SP List (I-REAP)'!$D:$D,AllPGundertake!$C35,'SP List (I-REAP)'!$I:$I,$R$6),IF($J$3="Approved Subprojects",SUMIFS('SP List (I-REAP)'!$AD:$AD,'SP List (I-REAP)'!$D:$D,AllPGundertake!$C35,'SP List (I-REAP)'!$P:$P,AllPGundertake!$J$3,'SP List (I-REAP)'!$I:$I,$R$6),IF($J$3="Pipelined Subprojects",SUMIFS('SP List (I-REAP)'!$AD:$AD,'SP List (I-REAP)'!$D:$D,AllPGundertake!$C35,'SP List (I-REAP)'!$P:$P,AllPGundertake!$J$3,'SP List (I-REAP)'!$I:$I,$R$6))))</f>
        <v>0</v>
      </c>
      <c r="V35" s="149" t="str">
        <f>IF($J$3="Entire Portfolio",COUNTIFS('SP List (I-REAP)'!$D:$D,AllPGundertake!$C35,'SP List (I-REAP)'!$I:$I,$V$6),IF($J$3="Approved Subprojects",COUNTIFS('SP List (I-REAP)'!$D:$D,AllPGundertake!$C35,'SP List (I-REAP)'!$P:$P,AllPGundertake!$J$3,'SP List (I-REAP)'!$I:$I,$V$6),IF($J$3="Pipelined Subprojects",COUNTIFS('SP List (I-REAP)'!$D:$D,AllPGundertake!$C35,'SP List (I-REAP)'!$P:$P,AllPGundertake!$J$3,'SP List (I-REAP)'!$I:$I,$V$6))))</f>
        <v>0</v>
      </c>
      <c r="W35" s="148" t="str">
        <f>IF($J$3="Entire Portfolio",SUMIFS('SP List (I-REAP)'!$O:$O,'SP List (I-REAP)'!$D:$D,AllPGundertake!$C35,'SP List (I-REAP)'!$I:$I,AllPGundertake!$V$6),IF($J$3="Approved Subprojects",SUMIFS('SP List (I-REAP)'!$O:$O,'SP List (I-REAP)'!$D:$D,AllPGundertake!$C35,'SP List (I-REAP)'!$P:$P,AllPGundertake!$J$3,'SP List (I-REAP)'!$I:$I,AllPGundertake!$V$6),IF($J$3="Pipelined Subprojects",SUMIFS('SP List (I-REAP)'!$O:$O,'SP List (I-REAP)'!$D:$D,AllPGundertake!$C35,'SP List (I-REAP)'!$P:$P,AllPGundertake!$J$3,'SP List (I-REAP)'!$I:$I,AllPGundertake!$V$6))))/1000000</f>
        <v>0</v>
      </c>
      <c r="X35" s="149" t="str">
        <f>IF($J$3="Entire Portfolio",SUMIFS('SP List (I-REAP)'!$AA:$AA,'SP List (I-REAP)'!$D:$D,AllPGundertake!$C35,'SP List (I-REAP)'!$I:$I,$V$6),IF($J$3="Approved Subprojects",SUMIFS('SP List (I-REAP)'!$AA:$AA,'SP List (I-REAP)'!$D:$D,AllPGundertake!$C35,'SP List (I-REAP)'!$P:$P,AllPGundertake!$J$3,'SP List (I-REAP)'!$I:$I,$V$6),IF($J$3="Pipelined Subprojects",SUMIFS('SP List (I-REAP)'!$AA:$AA,'SP List (I-REAP)'!$D:$D,AllPGundertake!$C35,'SP List (I-REAP)'!$P:$P,AllPGundertake!$J$3,'SP List (I-REAP)'!$I:$I,$V$6))))</f>
        <v>0</v>
      </c>
      <c r="Y35" s="149" t="str">
        <f>IF($J$3="Entire Portfolio",SUMIFS('SP List (I-REAP)'!$AD:$AD,'SP List (I-REAP)'!$D:$D,AllPGundertake!$C35,'SP List (I-REAP)'!$I:$I,$V$6),IF($J$3="Approved Subprojects",SUMIFS('SP List (I-REAP)'!$AD:$AD,'SP List (I-REAP)'!$D:$D,AllPGundertake!$C35,'SP List (I-REAP)'!$P:$P,AllPGundertake!$J$3,'SP List (I-REAP)'!$I:$I,$V$6),IF($J$3="Pipelined Subprojects",SUMIFS('SP List (I-REAP)'!$AD:$AD,'SP List (I-REAP)'!$D:$D,AllPGundertake!$C35,'SP List (I-REAP)'!$P:$P,AllPGundertake!$J$3,'SP List (I-REAP)'!$I:$I,$V$6))))</f>
        <v>0</v>
      </c>
    </row>
    <row r="36" spans="1:26" customHeight="1" ht="15">
      <c r="B36" s="196" t="s">
        <v>18</v>
      </c>
      <c r="C36" s="196" t="s">
        <v>47</v>
      </c>
      <c r="D36" s="149" t="str">
        <f>IF($J$3="Entire Portfolio",COUNTIF('SP List (I-REAP)'!$D:$D,AllPGundertake!$C36),IF($J$3="Approved Subprojects",COUNTIFS('SP List (I-REAP)'!$D:$D,AllPGundertake!$C36,'SP List (I-REAP)'!$P:$P,AllPGundertake!$J$3),IF($J$3="Pipelined Subprojects",COUNTIFS('SP List (I-REAP)'!$D:$D,AllPGundertake!$C36,'SP List (I-REAP)'!$P:$P,AllPGundertake!$J$3))))</f>
        <v>0</v>
      </c>
      <c r="E36" s="148" t="str">
        <f>IF($J$3="Entire Portfolio",SUMIF('SP List (I-REAP)'!$D:$D,AllPGundertake!$C36,'SP List (I-REAP)'!$O:$O),IF($J$3="Approved Subprojects",SUMIFS('SP List (I-REAP)'!$O:$O,'SP List (I-REAP)'!$D:$D,AllPGundertake!$C36,'SP List (I-REAP)'!$P:$P,AllPGundertake!$J$3),IF($J$3="Pipelined Subprojects",SUMIFS('SP List (I-REAP)'!$O:$O,'SP List (I-REAP)'!$D:$D,AllPGundertake!$C36,'SP List (I-REAP)'!$P:$P,AllPGundertake!$J$3))))/1000000</f>
        <v>0</v>
      </c>
      <c r="F36" s="149" t="str">
        <f>IF($J$3="Entire Portfolio",SUMIF('SP List (I-REAP)'!$D:$D,AllPGundertake!$C36,'SP List (I-REAP)'!$AA:$AA),IF($J$3="Approved Subprojects",SUMIFS('SP List (I-REAP)'!$AA:$AA,'SP List (I-REAP)'!$D:$D,AllPGundertake!$C36,'SP List (I-REAP)'!$P:$P,AllPGundertake!$J$3),IF($J$3="Pipelined Subprojects",SUMIFS('SP List (I-REAP)'!$AA:$AA,'SP List (I-REAP)'!$D:$D,AllPGundertake!$C36,'SP List (I-REAP)'!$P:$P,AllPGundertake!$J$3))))</f>
        <v>0</v>
      </c>
      <c r="G36" s="149" t="str">
        <f>IF($J$3="Entire Portfolio",SUMIF('SP List (I-REAP)'!$D:$D,AllPGundertake!$C36,'SP List (I-REAP)'!$AD:$AD),IF($J$3="Approved Subprojects",SUMIFS('SP List (I-REAP)'!$AD:$AD,'SP List (I-REAP)'!$D:$D,AllPGundertake!$C36,'SP List (I-REAP)'!$P:$P,AllPGundertake!$J$3),IF($J$3="Pipelined Subprojects",SUMIFS('SP List (I-REAP)'!$AD:$AD,'SP List (I-REAP)'!$D:$D,AllPGundertake!$C36,'SP List (I-REAP)'!$P:$P,AllPGundertake!$J$3))))</f>
        <v>0</v>
      </c>
      <c r="H36" s="159" t="str">
        <f>IFERROR((+E36/F36)*1000," ")</f>
        <v>0</v>
      </c>
      <c r="I36" s="159" t="str">
        <f>IFERROR(E36*1000/G36," ")</f>
        <v>0</v>
      </c>
      <c r="J36" s="149" t="str">
        <f>IF($J$3="Entire Portfolio",COUNTIFS('SP List (I-REAP)'!$D:$D,AllPGundertake!$C36,'SP List (I-REAP)'!$I:$I,$J$6),IF($J$3="Approved Subprojects",COUNTIFS('SP List (I-REAP)'!$D:$D,AllPGundertake!$C36,'SP List (I-REAP)'!$P:$P,AllPGundertake!$J$3,'SP List (I-REAP)'!$I:$I,$J$6),IF($J$3="Pipelined Subprojects",COUNTIFS('SP List (I-REAP)'!$D:$D,AllPGundertake!$C36,'SP List (I-REAP)'!$P:$P,AllPGundertake!$J$3,'SP List (I-REAP)'!$I:$I,$J$6))))</f>
        <v>0</v>
      </c>
      <c r="K36" s="148" t="str">
        <f>IF($J$3="Entire Portfolio",SUMIFS('SP List (I-REAP)'!$O:$O,'SP List (I-REAP)'!$D:$D,AllPGundertake!$C36,'SP List (I-REAP)'!$I:$I,AllPGundertake!$J$6),IF($J$3="Approved Subprojects",SUMIFS('SP List (I-REAP)'!$O:$O,'SP List (I-REAP)'!$D:$D,AllPGundertake!$C36,'SP List (I-REAP)'!$P:$P,AllPGundertake!$J$3,'SP List (I-REAP)'!$I:$I,AllPGundertake!$J$6),IF($J$3="Pipelined Subprojects",SUMIFS('SP List (I-REAP)'!$O:$O,'SP List (I-REAP)'!$D:$D,AllPGundertake!$C36,'SP List (I-REAP)'!$P:$P,AllPGundertake!$J$3,'SP List (I-REAP)'!$I:$I,AllPGundertake!$J$6))))/1000000</f>
        <v>0</v>
      </c>
      <c r="L36" s="149" t="str">
        <f>IF($J$3="Entire Portfolio",SUMIFS('SP List (I-REAP)'!$AA:$AA,'SP List (I-REAP)'!$D:$D,AllPGundertake!$C36,'SP List (I-REAP)'!$I:$I,$J$6),IF($J$3="Approved Subprojects",SUMIFS('SP List (I-REAP)'!$AA:$AA,'SP List (I-REAP)'!$D:$D,AllPGundertake!$C36,'SP List (I-REAP)'!$P:$P,AllPGundertake!$J$3,'SP List (I-REAP)'!$I:$I,$J$6),IF($J$3="Pipelined Subprojects",SUMIFS('SP List (I-REAP)'!$AA:$AA,'SP List (I-REAP)'!$D:$D,AllPGundertake!$C36,'SP List (I-REAP)'!$P:$P,AllPGundertake!$J$3,'SP List (I-REAP)'!$I:$I,$J$6))))</f>
        <v>0</v>
      </c>
      <c r="M36" s="149" t="str">
        <f>IF($J$3="Entire Portfolio",SUMIFS('SP List (I-REAP)'!$AD:$AD,'SP List (I-REAP)'!$D:$D,AllPGundertake!$C36,'SP List (I-REAP)'!$I:$I,$J$6),IF($J$3="Approved Subprojects",SUMIFS('SP List (I-REAP)'!$AD:$AD,'SP List (I-REAP)'!$D:$D,AllPGundertake!$C36,'SP List (I-REAP)'!$P:$P,AllPGundertake!$J$3,'SP List (I-REAP)'!$I:$I,$J$6),IF($J$3="Pipelined Subprojects",SUMIFS('SP List (I-REAP)'!$AD:$AD,'SP List (I-REAP)'!$D:$D,AllPGundertake!$C36,'SP List (I-REAP)'!$P:$P,AllPGundertake!$J$3,'SP List (I-REAP)'!$I:$I,$J$6))))</f>
        <v>0</v>
      </c>
      <c r="N36" s="149" t="str">
        <f>IF($J$3="Entire Portfolio",COUNTIFS('SP List (I-REAP)'!$D:$D,AllPGundertake!$C36,'SP List (I-REAP)'!$I:$I,$N$6),IF($J$3="Approved Subprojects",COUNTIFS('SP List (I-REAP)'!$D:$D,AllPGundertake!$C36,'SP List (I-REAP)'!$P:$P,AllPGundertake!$J$3,'SP List (I-REAP)'!$I:$I,$N$6),IF($J$3="Pipelined Subprojects",COUNTIFS('SP List (I-REAP)'!$D:$D,AllPGundertake!$C36,'SP List (I-REAP)'!$P:$P,AllPGundertake!$J$3,'SP List (I-REAP)'!$I:$I,$N$6))))</f>
        <v>0</v>
      </c>
      <c r="O36" s="148" t="str">
        <f>IF($J$3="Entire Portfolio",SUMIFS('SP List (I-REAP)'!$O:$O,'SP List (I-REAP)'!$D:$D,AllPGundertake!$C36,'SP List (I-REAP)'!$I:$I,AllPGundertake!$N$6),IF($J$3="Approved Subprojects",SUMIFS('SP List (I-REAP)'!$O:$O,'SP List (I-REAP)'!$D:$D,AllPGundertake!$C36,'SP List (I-REAP)'!$P:$P,AllPGundertake!$J$3,'SP List (I-REAP)'!$I:$I,AllPGundertake!$N$6),IF($J$3="Pipelined Subprojects",SUMIFS('SP List (I-REAP)'!$O:$O,'SP List (I-REAP)'!$D:$D,AllPGundertake!$C36,'SP List (I-REAP)'!$P:$P,AllPGundertake!$J$3,'SP List (I-REAP)'!$I:$I,AllPGundertake!$N$6))))/1000000</f>
        <v>0</v>
      </c>
      <c r="P36" s="149" t="str">
        <f>IF($J$3="Entire Portfolio",SUMIFS('SP List (I-REAP)'!$AA:$AA,'SP List (I-REAP)'!$D:$D,AllPGundertake!$C36,'SP List (I-REAP)'!$I:$I,$N$6),IF($J$3="Approved Subprojects",SUMIFS('SP List (I-REAP)'!$AA:$AA,'SP List (I-REAP)'!$D:$D,AllPGundertake!$C36,'SP List (I-REAP)'!$P:$P,AllPGundertake!$J$3,'SP List (I-REAP)'!$I:$I,$N$6),IF($J$3="Pipelined Subprojects",SUMIFS('SP List (I-REAP)'!$AA:$AA,'SP List (I-REAP)'!$D:$D,AllPGundertake!$C36,'SP List (I-REAP)'!$P:$P,AllPGundertake!$J$3,'SP List (I-REAP)'!$I:$I,$N$6))))</f>
        <v>0</v>
      </c>
      <c r="Q36" s="149" t="str">
        <f>IF($J$3="Entire Portfolio",SUMIFS('SP List (I-REAP)'!$AD:$AD,'SP List (I-REAP)'!$D:$D,AllPGundertake!$C36,'SP List (I-REAP)'!$I:$I,$N$6),IF($J$3="Approved Subprojects",SUMIFS('SP List (I-REAP)'!$AD:$AD,'SP List (I-REAP)'!$D:$D,AllPGundertake!$C36,'SP List (I-REAP)'!$P:$P,AllPGundertake!$J$3,'SP List (I-REAP)'!$I:$I,$N$6),IF($J$3="Pipelined Subprojects",SUMIFS('SP List (I-REAP)'!$AD:$AD,'SP List (I-REAP)'!$D:$D,AllPGundertake!$C36,'SP List (I-REAP)'!$P:$P,AllPGundertake!$J$3,'SP List (I-REAP)'!$I:$I,$N$6))))</f>
        <v>0</v>
      </c>
      <c r="R36" s="149" t="str">
        <f>IF($J$3="Entire Portfolio",COUNTIFS('SP List (I-REAP)'!$D:$D,AllPGundertake!$C36,'SP List (I-REAP)'!$I:$I,$R$6),IF($J$3="Approved Subprojects",COUNTIFS('SP List (I-REAP)'!$D:$D,AllPGundertake!$C36,'SP List (I-REAP)'!$P:$P,AllPGundertake!$J$3,'SP List (I-REAP)'!$I:$I,$R$6),IF($J$3="Pipelined Subprojects",COUNTIFS('SP List (I-REAP)'!$D:$D,AllPGundertake!$C36,'SP List (I-REAP)'!$P:$P,AllPGundertake!$J$3,'SP List (I-REAP)'!$I:$I,$R$6))))</f>
        <v>0</v>
      </c>
      <c r="S36" s="148" t="str">
        <f>IF($J$3="Entire Portfolio",SUMIFS('SP List (I-REAP)'!$O:$O,'SP List (I-REAP)'!$D:$D,AllPGundertake!$C36,'SP List (I-REAP)'!$I:$I,AllPGundertake!$R$6),IF($J$3="Approved Subprojects",SUMIFS('SP List (I-REAP)'!$O:$O,'SP List (I-REAP)'!$D:$D,AllPGundertake!$C36,'SP List (I-REAP)'!$P:$P,AllPGundertake!$J$3,'SP List (I-REAP)'!$I:$I,AllPGundertake!$R$6),IF($J$3="Pipelined Subprojects",SUMIFS('SP List (I-REAP)'!$O:$O,'SP List (I-REAP)'!$D:$D,AllPGundertake!$C36,'SP List (I-REAP)'!$P:$P,AllPGundertake!$J$3,'SP List (I-REAP)'!$I:$I,AllPGundertake!$R$6))))/1000000</f>
        <v>0</v>
      </c>
      <c r="T36" s="149" t="str">
        <f>IF($J$3="Entire Portfolio",SUMIFS('SP List (I-REAP)'!$AA:$AA,'SP List (I-REAP)'!$D:$D,AllPGundertake!$C36,'SP List (I-REAP)'!$I:$I,$R$6),IF($J$3="Approved Subprojects",SUMIFS('SP List (I-REAP)'!$AA:$AA,'SP List (I-REAP)'!$D:$D,AllPGundertake!$C36,'SP List (I-REAP)'!$P:$P,AllPGundertake!$J$3,'SP List (I-REAP)'!$I:$I,$R$6),IF($J$3="Pipelined Subprojects",SUMIFS('SP List (I-REAP)'!$AA:$AA,'SP List (I-REAP)'!$D:$D,AllPGundertake!$C36,'SP List (I-REAP)'!$P:$P,AllPGundertake!$J$3,'SP List (I-REAP)'!$I:$I,$R$6))))</f>
        <v>0</v>
      </c>
      <c r="U36" s="149" t="str">
        <f>IF($J$3="Entire Portfolio",SUMIFS('SP List (I-REAP)'!$AD:$AD,'SP List (I-REAP)'!$D:$D,AllPGundertake!$C36,'SP List (I-REAP)'!$I:$I,$R$6),IF($J$3="Approved Subprojects",SUMIFS('SP List (I-REAP)'!$AD:$AD,'SP List (I-REAP)'!$D:$D,AllPGundertake!$C36,'SP List (I-REAP)'!$P:$P,AllPGundertake!$J$3,'SP List (I-REAP)'!$I:$I,$R$6),IF($J$3="Pipelined Subprojects",SUMIFS('SP List (I-REAP)'!$AD:$AD,'SP List (I-REAP)'!$D:$D,AllPGundertake!$C36,'SP List (I-REAP)'!$P:$P,AllPGundertake!$J$3,'SP List (I-REAP)'!$I:$I,$R$6))))</f>
        <v>0</v>
      </c>
      <c r="V36" s="149" t="str">
        <f>IF($J$3="Entire Portfolio",COUNTIFS('SP List (I-REAP)'!$D:$D,AllPGundertake!$C36,'SP List (I-REAP)'!$I:$I,$V$6),IF($J$3="Approved Subprojects",COUNTIFS('SP List (I-REAP)'!$D:$D,AllPGundertake!$C36,'SP List (I-REAP)'!$P:$P,AllPGundertake!$J$3,'SP List (I-REAP)'!$I:$I,$V$6),IF($J$3="Pipelined Subprojects",COUNTIFS('SP List (I-REAP)'!$D:$D,AllPGundertake!$C36,'SP List (I-REAP)'!$P:$P,AllPGundertake!$J$3,'SP List (I-REAP)'!$I:$I,$V$6))))</f>
        <v>0</v>
      </c>
      <c r="W36" s="148" t="str">
        <f>IF($J$3="Entire Portfolio",SUMIFS('SP List (I-REAP)'!$O:$O,'SP List (I-REAP)'!$D:$D,AllPGundertake!$C36,'SP List (I-REAP)'!$I:$I,AllPGundertake!$V$6),IF($J$3="Approved Subprojects",SUMIFS('SP List (I-REAP)'!$O:$O,'SP List (I-REAP)'!$D:$D,AllPGundertake!$C36,'SP List (I-REAP)'!$P:$P,AllPGundertake!$J$3,'SP List (I-REAP)'!$I:$I,AllPGundertake!$V$6),IF($J$3="Pipelined Subprojects",SUMIFS('SP List (I-REAP)'!$O:$O,'SP List (I-REAP)'!$D:$D,AllPGundertake!$C36,'SP List (I-REAP)'!$P:$P,AllPGundertake!$J$3,'SP List (I-REAP)'!$I:$I,AllPGundertake!$V$6))))/1000000</f>
        <v>0</v>
      </c>
      <c r="X36" s="149" t="str">
        <f>IF($J$3="Entire Portfolio",SUMIFS('SP List (I-REAP)'!$AA:$AA,'SP List (I-REAP)'!$D:$D,AllPGundertake!$C36,'SP List (I-REAP)'!$I:$I,$V$6),IF($J$3="Approved Subprojects",SUMIFS('SP List (I-REAP)'!$AA:$AA,'SP List (I-REAP)'!$D:$D,AllPGundertake!$C36,'SP List (I-REAP)'!$P:$P,AllPGundertake!$J$3,'SP List (I-REAP)'!$I:$I,$V$6),IF($J$3="Pipelined Subprojects",SUMIFS('SP List (I-REAP)'!$AA:$AA,'SP List (I-REAP)'!$D:$D,AllPGundertake!$C36,'SP List (I-REAP)'!$P:$P,AllPGundertake!$J$3,'SP List (I-REAP)'!$I:$I,$V$6))))</f>
        <v>0</v>
      </c>
      <c r="Y36" s="149" t="str">
        <f>IF($J$3="Entire Portfolio",SUMIFS('SP List (I-REAP)'!$AD:$AD,'SP List (I-REAP)'!$D:$D,AllPGundertake!$C36,'SP List (I-REAP)'!$I:$I,$V$6),IF($J$3="Approved Subprojects",SUMIFS('SP List (I-REAP)'!$AD:$AD,'SP List (I-REAP)'!$D:$D,AllPGundertake!$C36,'SP List (I-REAP)'!$P:$P,AllPGundertake!$J$3,'SP List (I-REAP)'!$I:$I,$V$6),IF($J$3="Pipelined Subprojects",SUMIFS('SP List (I-REAP)'!$AD:$AD,'SP List (I-REAP)'!$D:$D,AllPGundertake!$C36,'SP List (I-REAP)'!$P:$P,AllPGundertake!$J$3,'SP List (I-REAP)'!$I:$I,$V$6))))</f>
        <v>0</v>
      </c>
    </row>
    <row r="37" spans="1:26">
      <c r="B37" s="196" t="s">
        <v>18</v>
      </c>
      <c r="C37" s="196" t="s">
        <v>63</v>
      </c>
      <c r="D37" s="149" t="str">
        <f>IF($J$3="Entire Portfolio",COUNTIF('SP List (I-REAP)'!$D:$D,AllPGundertake!$C37),IF($J$3="Approved Subprojects",COUNTIFS('SP List (I-REAP)'!$D:$D,AllPGundertake!$C37,'SP List (I-REAP)'!$P:$P,AllPGundertake!$J$3),IF($J$3="Pipelined Subprojects",COUNTIFS('SP List (I-REAP)'!$D:$D,AllPGundertake!$C37,'SP List (I-REAP)'!$P:$P,AllPGundertake!$J$3))))</f>
        <v>0</v>
      </c>
      <c r="E37" s="148" t="str">
        <f>IF($J$3="Entire Portfolio",SUMIF('SP List (I-REAP)'!$D:$D,AllPGundertake!$C37,'SP List (I-REAP)'!$O:$O),IF($J$3="Approved Subprojects",SUMIFS('SP List (I-REAP)'!$O:$O,'SP List (I-REAP)'!$D:$D,AllPGundertake!$C37,'SP List (I-REAP)'!$P:$P,AllPGundertake!$J$3),IF($J$3="Pipelined Subprojects",SUMIFS('SP List (I-REAP)'!$O:$O,'SP List (I-REAP)'!$D:$D,AllPGundertake!$C37,'SP List (I-REAP)'!$P:$P,AllPGundertake!$J$3))))/1000000</f>
        <v>0</v>
      </c>
      <c r="F37" s="149" t="str">
        <f>IF($J$3="Entire Portfolio",SUMIF('SP List (I-REAP)'!$D:$D,AllPGundertake!$C37,'SP List (I-REAP)'!$AA:$AA),IF($J$3="Approved Subprojects",SUMIFS('SP List (I-REAP)'!$AA:$AA,'SP List (I-REAP)'!$D:$D,AllPGundertake!$C37,'SP List (I-REAP)'!$P:$P,AllPGundertake!$J$3),IF($J$3="Pipelined Subprojects",SUMIFS('SP List (I-REAP)'!$AA:$AA,'SP List (I-REAP)'!$D:$D,AllPGundertake!$C37,'SP List (I-REAP)'!$P:$P,AllPGundertake!$J$3))))</f>
        <v>0</v>
      </c>
      <c r="G37" s="149" t="str">
        <f>IF($J$3="Entire Portfolio",SUMIF('SP List (I-REAP)'!$D:$D,AllPGundertake!$C37,'SP List (I-REAP)'!$AD:$AD),IF($J$3="Approved Subprojects",SUMIFS('SP List (I-REAP)'!$AD:$AD,'SP List (I-REAP)'!$D:$D,AllPGundertake!$C37,'SP List (I-REAP)'!$P:$P,AllPGundertake!$J$3),IF($J$3="Pipelined Subprojects",SUMIFS('SP List (I-REAP)'!$AD:$AD,'SP List (I-REAP)'!$D:$D,AllPGundertake!$C37,'SP List (I-REAP)'!$P:$P,AllPGundertake!$J$3))))</f>
        <v>0</v>
      </c>
      <c r="H37" s="159" t="str">
        <f>IFERROR((+E37/F37)*1000," ")</f>
        <v>0</v>
      </c>
      <c r="I37" s="159" t="str">
        <f>IFERROR(E37*1000/G37," ")</f>
        <v>0</v>
      </c>
      <c r="J37" s="149" t="str">
        <f>IF($J$3="Entire Portfolio",COUNTIFS('SP List (I-REAP)'!$D:$D,AllPGundertake!$C37,'SP List (I-REAP)'!$I:$I,$J$6),IF($J$3="Approved Subprojects",COUNTIFS('SP List (I-REAP)'!$D:$D,AllPGundertake!$C37,'SP List (I-REAP)'!$P:$P,AllPGundertake!$J$3,'SP List (I-REAP)'!$I:$I,$J$6),IF($J$3="Pipelined Subprojects",COUNTIFS('SP List (I-REAP)'!$D:$D,AllPGundertake!$C37,'SP List (I-REAP)'!$P:$P,AllPGundertake!$J$3,'SP List (I-REAP)'!$I:$I,$J$6))))</f>
        <v>0</v>
      </c>
      <c r="K37" s="148" t="str">
        <f>IF($J$3="Entire Portfolio",SUMIFS('SP List (I-REAP)'!$O:$O,'SP List (I-REAP)'!$D:$D,AllPGundertake!$C37,'SP List (I-REAP)'!$I:$I,AllPGundertake!$J$6),IF($J$3="Approved Subprojects",SUMIFS('SP List (I-REAP)'!$O:$O,'SP List (I-REAP)'!$D:$D,AllPGundertake!$C37,'SP List (I-REAP)'!$P:$P,AllPGundertake!$J$3,'SP List (I-REAP)'!$I:$I,AllPGundertake!$J$6),IF($J$3="Pipelined Subprojects",SUMIFS('SP List (I-REAP)'!$O:$O,'SP List (I-REAP)'!$D:$D,AllPGundertake!$C37,'SP List (I-REAP)'!$P:$P,AllPGundertake!$J$3,'SP List (I-REAP)'!$I:$I,AllPGundertake!$J$6))))/1000000</f>
        <v>0</v>
      </c>
      <c r="L37" s="149" t="str">
        <f>IF($J$3="Entire Portfolio",SUMIFS('SP List (I-REAP)'!$AA:$AA,'SP List (I-REAP)'!$D:$D,AllPGundertake!$C37,'SP List (I-REAP)'!$I:$I,$J$6),IF($J$3="Approved Subprojects",SUMIFS('SP List (I-REAP)'!$AA:$AA,'SP List (I-REAP)'!$D:$D,AllPGundertake!$C37,'SP List (I-REAP)'!$P:$P,AllPGundertake!$J$3,'SP List (I-REAP)'!$I:$I,$J$6),IF($J$3="Pipelined Subprojects",SUMIFS('SP List (I-REAP)'!$AA:$AA,'SP List (I-REAP)'!$D:$D,AllPGundertake!$C37,'SP List (I-REAP)'!$P:$P,AllPGundertake!$J$3,'SP List (I-REAP)'!$I:$I,$J$6))))</f>
        <v>0</v>
      </c>
      <c r="M37" s="149" t="str">
        <f>IF($J$3="Entire Portfolio",SUMIFS('SP List (I-REAP)'!$AD:$AD,'SP List (I-REAP)'!$D:$D,AllPGundertake!$C37,'SP List (I-REAP)'!$I:$I,$J$6),IF($J$3="Approved Subprojects",SUMIFS('SP List (I-REAP)'!$AD:$AD,'SP List (I-REAP)'!$D:$D,AllPGundertake!$C37,'SP List (I-REAP)'!$P:$P,AllPGundertake!$J$3,'SP List (I-REAP)'!$I:$I,$J$6),IF($J$3="Pipelined Subprojects",SUMIFS('SP List (I-REAP)'!$AD:$AD,'SP List (I-REAP)'!$D:$D,AllPGundertake!$C37,'SP List (I-REAP)'!$P:$P,AllPGundertake!$J$3,'SP List (I-REAP)'!$I:$I,$J$6))))</f>
        <v>0</v>
      </c>
      <c r="N37" s="149" t="str">
        <f>IF($J$3="Entire Portfolio",COUNTIFS('SP List (I-REAP)'!$D:$D,AllPGundertake!$C37,'SP List (I-REAP)'!$I:$I,$N$6),IF($J$3="Approved Subprojects",COUNTIFS('SP List (I-REAP)'!$D:$D,AllPGundertake!$C37,'SP List (I-REAP)'!$P:$P,AllPGundertake!$J$3,'SP List (I-REAP)'!$I:$I,$N$6),IF($J$3="Pipelined Subprojects",COUNTIFS('SP List (I-REAP)'!$D:$D,AllPGundertake!$C37,'SP List (I-REAP)'!$P:$P,AllPGundertake!$J$3,'SP List (I-REAP)'!$I:$I,$N$6))))</f>
        <v>0</v>
      </c>
      <c r="O37" s="148" t="str">
        <f>IF($J$3="Entire Portfolio",SUMIFS('SP List (I-REAP)'!$O:$O,'SP List (I-REAP)'!$D:$D,AllPGundertake!$C37,'SP List (I-REAP)'!$I:$I,AllPGundertake!$N$6),IF($J$3="Approved Subprojects",SUMIFS('SP List (I-REAP)'!$O:$O,'SP List (I-REAP)'!$D:$D,AllPGundertake!$C37,'SP List (I-REAP)'!$P:$P,AllPGundertake!$J$3,'SP List (I-REAP)'!$I:$I,AllPGundertake!$N$6),IF($J$3="Pipelined Subprojects",SUMIFS('SP List (I-REAP)'!$O:$O,'SP List (I-REAP)'!$D:$D,AllPGundertake!$C37,'SP List (I-REAP)'!$P:$P,AllPGundertake!$J$3,'SP List (I-REAP)'!$I:$I,AllPGundertake!$N$6))))/1000000</f>
        <v>0</v>
      </c>
      <c r="P37" s="149" t="str">
        <f>IF($J$3="Entire Portfolio",SUMIFS('SP List (I-REAP)'!$AA:$AA,'SP List (I-REAP)'!$D:$D,AllPGundertake!$C37,'SP List (I-REAP)'!$I:$I,$N$6),IF($J$3="Approved Subprojects",SUMIFS('SP List (I-REAP)'!$AA:$AA,'SP List (I-REAP)'!$D:$D,AllPGundertake!$C37,'SP List (I-REAP)'!$P:$P,AllPGundertake!$J$3,'SP List (I-REAP)'!$I:$I,$N$6),IF($J$3="Pipelined Subprojects",SUMIFS('SP List (I-REAP)'!$AA:$AA,'SP List (I-REAP)'!$D:$D,AllPGundertake!$C37,'SP List (I-REAP)'!$P:$P,AllPGundertake!$J$3,'SP List (I-REAP)'!$I:$I,$N$6))))</f>
        <v>0</v>
      </c>
      <c r="Q37" s="149" t="str">
        <f>IF($J$3="Entire Portfolio",SUMIFS('SP List (I-REAP)'!$AD:$AD,'SP List (I-REAP)'!$D:$D,AllPGundertake!$C37,'SP List (I-REAP)'!$I:$I,$N$6),IF($J$3="Approved Subprojects",SUMIFS('SP List (I-REAP)'!$AD:$AD,'SP List (I-REAP)'!$D:$D,AllPGundertake!$C37,'SP List (I-REAP)'!$P:$P,AllPGundertake!$J$3,'SP List (I-REAP)'!$I:$I,$N$6),IF($J$3="Pipelined Subprojects",SUMIFS('SP List (I-REAP)'!$AD:$AD,'SP List (I-REAP)'!$D:$D,AllPGundertake!$C37,'SP List (I-REAP)'!$P:$P,AllPGundertake!$J$3,'SP List (I-REAP)'!$I:$I,$N$6))))</f>
        <v>0</v>
      </c>
      <c r="R37" s="149" t="str">
        <f>IF($J$3="Entire Portfolio",COUNTIFS('SP List (I-REAP)'!$D:$D,AllPGundertake!$C37,'SP List (I-REAP)'!$I:$I,$R$6),IF($J$3="Approved Subprojects",COUNTIFS('SP List (I-REAP)'!$D:$D,AllPGundertake!$C37,'SP List (I-REAP)'!$P:$P,AllPGundertake!$J$3,'SP List (I-REAP)'!$I:$I,$R$6),IF($J$3="Pipelined Subprojects",COUNTIFS('SP List (I-REAP)'!$D:$D,AllPGundertake!$C37,'SP List (I-REAP)'!$P:$P,AllPGundertake!$J$3,'SP List (I-REAP)'!$I:$I,$R$6))))</f>
        <v>0</v>
      </c>
      <c r="S37" s="148" t="str">
        <f>IF($J$3="Entire Portfolio",SUMIFS('SP List (I-REAP)'!$O:$O,'SP List (I-REAP)'!$D:$D,AllPGundertake!$C37,'SP List (I-REAP)'!$I:$I,AllPGundertake!$R$6),IF($J$3="Approved Subprojects",SUMIFS('SP List (I-REAP)'!$O:$O,'SP List (I-REAP)'!$D:$D,AllPGundertake!$C37,'SP List (I-REAP)'!$P:$P,AllPGundertake!$J$3,'SP List (I-REAP)'!$I:$I,AllPGundertake!$R$6),IF($J$3="Pipelined Subprojects",SUMIFS('SP List (I-REAP)'!$O:$O,'SP List (I-REAP)'!$D:$D,AllPGundertake!$C37,'SP List (I-REAP)'!$P:$P,AllPGundertake!$J$3,'SP List (I-REAP)'!$I:$I,AllPGundertake!$R$6))))/1000000</f>
        <v>0</v>
      </c>
      <c r="T37" s="149" t="str">
        <f>IF($J$3="Entire Portfolio",SUMIFS('SP List (I-REAP)'!$AA:$AA,'SP List (I-REAP)'!$D:$D,AllPGundertake!$C37,'SP List (I-REAP)'!$I:$I,$R$6),IF($J$3="Approved Subprojects",SUMIFS('SP List (I-REAP)'!$AA:$AA,'SP List (I-REAP)'!$D:$D,AllPGundertake!$C37,'SP List (I-REAP)'!$P:$P,AllPGundertake!$J$3,'SP List (I-REAP)'!$I:$I,$R$6),IF($J$3="Pipelined Subprojects",SUMIFS('SP List (I-REAP)'!$AA:$AA,'SP List (I-REAP)'!$D:$D,AllPGundertake!$C37,'SP List (I-REAP)'!$P:$P,AllPGundertake!$J$3,'SP List (I-REAP)'!$I:$I,$R$6))))</f>
        <v>0</v>
      </c>
      <c r="U37" s="149" t="str">
        <f>IF($J$3="Entire Portfolio",SUMIFS('SP List (I-REAP)'!$AD:$AD,'SP List (I-REAP)'!$D:$D,AllPGundertake!$C37,'SP List (I-REAP)'!$I:$I,$R$6),IF($J$3="Approved Subprojects",SUMIFS('SP List (I-REAP)'!$AD:$AD,'SP List (I-REAP)'!$D:$D,AllPGundertake!$C37,'SP List (I-REAP)'!$P:$P,AllPGundertake!$J$3,'SP List (I-REAP)'!$I:$I,$R$6),IF($J$3="Pipelined Subprojects",SUMIFS('SP List (I-REAP)'!$AD:$AD,'SP List (I-REAP)'!$D:$D,AllPGundertake!$C37,'SP List (I-REAP)'!$P:$P,AllPGundertake!$J$3,'SP List (I-REAP)'!$I:$I,$R$6))))</f>
        <v>0</v>
      </c>
      <c r="V37" s="149" t="str">
        <f>IF($J$3="Entire Portfolio",COUNTIFS('SP List (I-REAP)'!$D:$D,AllPGundertake!$C37,'SP List (I-REAP)'!$I:$I,$V$6),IF($J$3="Approved Subprojects",COUNTIFS('SP List (I-REAP)'!$D:$D,AllPGundertake!$C37,'SP List (I-REAP)'!$P:$P,AllPGundertake!$J$3,'SP List (I-REAP)'!$I:$I,$V$6),IF($J$3="Pipelined Subprojects",COUNTIFS('SP List (I-REAP)'!$D:$D,AllPGundertake!$C37,'SP List (I-REAP)'!$P:$P,AllPGundertake!$J$3,'SP List (I-REAP)'!$I:$I,$V$6))))</f>
        <v>0</v>
      </c>
      <c r="W37" s="148" t="str">
        <f>IF($J$3="Entire Portfolio",SUMIFS('SP List (I-REAP)'!$O:$O,'SP List (I-REAP)'!$D:$D,AllPGundertake!$C37,'SP List (I-REAP)'!$I:$I,AllPGundertake!$V$6),IF($J$3="Approved Subprojects",SUMIFS('SP List (I-REAP)'!$O:$O,'SP List (I-REAP)'!$D:$D,AllPGundertake!$C37,'SP List (I-REAP)'!$P:$P,AllPGundertake!$J$3,'SP List (I-REAP)'!$I:$I,AllPGundertake!$V$6),IF($J$3="Pipelined Subprojects",SUMIFS('SP List (I-REAP)'!$O:$O,'SP List (I-REAP)'!$D:$D,AllPGundertake!$C37,'SP List (I-REAP)'!$P:$P,AllPGundertake!$J$3,'SP List (I-REAP)'!$I:$I,AllPGundertake!$V$6))))/1000000</f>
        <v>0</v>
      </c>
      <c r="X37" s="149" t="str">
        <f>IF($J$3="Entire Portfolio",SUMIFS('SP List (I-REAP)'!$AA:$AA,'SP List (I-REAP)'!$D:$D,AllPGundertake!$C37,'SP List (I-REAP)'!$I:$I,$V$6),IF($J$3="Approved Subprojects",SUMIFS('SP List (I-REAP)'!$AA:$AA,'SP List (I-REAP)'!$D:$D,AllPGundertake!$C37,'SP List (I-REAP)'!$P:$P,AllPGundertake!$J$3,'SP List (I-REAP)'!$I:$I,$V$6),IF($J$3="Pipelined Subprojects",SUMIFS('SP List (I-REAP)'!$AA:$AA,'SP List (I-REAP)'!$D:$D,AllPGundertake!$C37,'SP List (I-REAP)'!$P:$P,AllPGundertake!$J$3,'SP List (I-REAP)'!$I:$I,$V$6))))</f>
        <v>0</v>
      </c>
      <c r="Y37" s="149" t="str">
        <f>IF($J$3="Entire Portfolio",SUMIFS('SP List (I-REAP)'!$AD:$AD,'SP List (I-REAP)'!$D:$D,AllPGundertake!$C37,'SP List (I-REAP)'!$I:$I,$V$6),IF($J$3="Approved Subprojects",SUMIFS('SP List (I-REAP)'!$AD:$AD,'SP List (I-REAP)'!$D:$D,AllPGundertake!$C37,'SP List (I-REAP)'!$P:$P,AllPGundertake!$J$3,'SP List (I-REAP)'!$I:$I,$V$6),IF($J$3="Pipelined Subprojects",SUMIFS('SP List (I-REAP)'!$AD:$AD,'SP List (I-REAP)'!$D:$D,AllPGundertake!$C37,'SP List (I-REAP)'!$P:$P,AllPGundertake!$J$3,'SP List (I-REAP)'!$I:$I,$V$6))))</f>
        <v>0</v>
      </c>
    </row>
    <row r="38" spans="1:26">
      <c r="B38" s="196" t="s">
        <v>18</v>
      </c>
      <c r="C38" s="196" t="s">
        <v>83</v>
      </c>
      <c r="D38" s="149" t="str">
        <f>IF($J$3="Entire Portfolio",COUNTIF('SP List (I-REAP)'!$D:$D,AllPGundertake!$C38),IF($J$3="Approved Subprojects",COUNTIFS('SP List (I-REAP)'!$D:$D,AllPGundertake!$C38,'SP List (I-REAP)'!$P:$P,AllPGundertake!$J$3),IF($J$3="Pipelined Subprojects",COUNTIFS('SP List (I-REAP)'!$D:$D,AllPGundertake!$C38,'SP List (I-REAP)'!$P:$P,AllPGundertake!$J$3))))</f>
        <v>0</v>
      </c>
      <c r="E38" s="148" t="str">
        <f>IF($J$3="Entire Portfolio",SUMIF('SP List (I-REAP)'!$D:$D,AllPGundertake!$C38,'SP List (I-REAP)'!$O:$O),IF($J$3="Approved Subprojects",SUMIFS('SP List (I-REAP)'!$O:$O,'SP List (I-REAP)'!$D:$D,AllPGundertake!$C38,'SP List (I-REAP)'!$P:$P,AllPGundertake!$J$3),IF($J$3="Pipelined Subprojects",SUMIFS('SP List (I-REAP)'!$O:$O,'SP List (I-REAP)'!$D:$D,AllPGundertake!$C38,'SP List (I-REAP)'!$P:$P,AllPGundertake!$J$3))))/1000000</f>
        <v>0</v>
      </c>
      <c r="F38" s="149" t="str">
        <f>IF($J$3="Entire Portfolio",SUMIF('SP List (I-REAP)'!$D:$D,AllPGundertake!$C38,'SP List (I-REAP)'!$AA:$AA),IF($J$3="Approved Subprojects",SUMIFS('SP List (I-REAP)'!$AA:$AA,'SP List (I-REAP)'!$D:$D,AllPGundertake!$C38,'SP List (I-REAP)'!$P:$P,AllPGundertake!$J$3),IF($J$3="Pipelined Subprojects",SUMIFS('SP List (I-REAP)'!$AA:$AA,'SP List (I-REAP)'!$D:$D,AllPGundertake!$C38,'SP List (I-REAP)'!$P:$P,AllPGundertake!$J$3))))</f>
        <v>0</v>
      </c>
      <c r="G38" s="149" t="str">
        <f>IF($J$3="Entire Portfolio",SUMIF('SP List (I-REAP)'!$D:$D,AllPGundertake!$C38,'SP List (I-REAP)'!$AD:$AD),IF($J$3="Approved Subprojects",SUMIFS('SP List (I-REAP)'!$AD:$AD,'SP List (I-REAP)'!$D:$D,AllPGundertake!$C38,'SP List (I-REAP)'!$P:$P,AllPGundertake!$J$3),IF($J$3="Pipelined Subprojects",SUMIFS('SP List (I-REAP)'!$AD:$AD,'SP List (I-REAP)'!$D:$D,AllPGundertake!$C38,'SP List (I-REAP)'!$P:$P,AllPGundertake!$J$3))))</f>
        <v>0</v>
      </c>
      <c r="H38" s="159" t="str">
        <f>IFERROR((+E38/F38)*1000," ")</f>
        <v>0</v>
      </c>
      <c r="I38" s="159" t="str">
        <f>IFERROR(E38*1000/G38," ")</f>
        <v>0</v>
      </c>
      <c r="J38" s="149" t="str">
        <f>IF($J$3="Entire Portfolio",COUNTIFS('SP List (I-REAP)'!$D:$D,AllPGundertake!$C38,'SP List (I-REAP)'!$I:$I,$J$6),IF($J$3="Approved Subprojects",COUNTIFS('SP List (I-REAP)'!$D:$D,AllPGundertake!$C38,'SP List (I-REAP)'!$P:$P,AllPGundertake!$J$3,'SP List (I-REAP)'!$I:$I,$J$6),IF($J$3="Pipelined Subprojects",COUNTIFS('SP List (I-REAP)'!$D:$D,AllPGundertake!$C38,'SP List (I-REAP)'!$P:$P,AllPGundertake!$J$3,'SP List (I-REAP)'!$I:$I,$J$6))))</f>
        <v>0</v>
      </c>
      <c r="K38" s="148" t="str">
        <f>IF($J$3="Entire Portfolio",SUMIFS('SP List (I-REAP)'!$O:$O,'SP List (I-REAP)'!$D:$D,AllPGundertake!$C38,'SP List (I-REAP)'!$I:$I,AllPGundertake!$J$6),IF($J$3="Approved Subprojects",SUMIFS('SP List (I-REAP)'!$O:$O,'SP List (I-REAP)'!$D:$D,AllPGundertake!$C38,'SP List (I-REAP)'!$P:$P,AllPGundertake!$J$3,'SP List (I-REAP)'!$I:$I,AllPGundertake!$J$6),IF($J$3="Pipelined Subprojects",SUMIFS('SP List (I-REAP)'!$O:$O,'SP List (I-REAP)'!$D:$D,AllPGundertake!$C38,'SP List (I-REAP)'!$P:$P,AllPGundertake!$J$3,'SP List (I-REAP)'!$I:$I,AllPGundertake!$J$6))))/1000000</f>
        <v>0</v>
      </c>
      <c r="L38" s="149" t="str">
        <f>IF($J$3="Entire Portfolio",SUMIFS('SP List (I-REAP)'!$AA:$AA,'SP List (I-REAP)'!$D:$D,AllPGundertake!$C38,'SP List (I-REAP)'!$I:$I,$J$6),IF($J$3="Approved Subprojects",SUMIFS('SP List (I-REAP)'!$AA:$AA,'SP List (I-REAP)'!$D:$D,AllPGundertake!$C38,'SP List (I-REAP)'!$P:$P,AllPGundertake!$J$3,'SP List (I-REAP)'!$I:$I,$J$6),IF($J$3="Pipelined Subprojects",SUMIFS('SP List (I-REAP)'!$AA:$AA,'SP List (I-REAP)'!$D:$D,AllPGundertake!$C38,'SP List (I-REAP)'!$P:$P,AllPGundertake!$J$3,'SP List (I-REAP)'!$I:$I,$J$6))))</f>
        <v>0</v>
      </c>
      <c r="M38" s="149" t="str">
        <f>IF($J$3="Entire Portfolio",SUMIFS('SP List (I-REAP)'!$AD:$AD,'SP List (I-REAP)'!$D:$D,AllPGundertake!$C38,'SP List (I-REAP)'!$I:$I,$J$6),IF($J$3="Approved Subprojects",SUMIFS('SP List (I-REAP)'!$AD:$AD,'SP List (I-REAP)'!$D:$D,AllPGundertake!$C38,'SP List (I-REAP)'!$P:$P,AllPGundertake!$J$3,'SP List (I-REAP)'!$I:$I,$J$6),IF($J$3="Pipelined Subprojects",SUMIFS('SP List (I-REAP)'!$AD:$AD,'SP List (I-REAP)'!$D:$D,AllPGundertake!$C38,'SP List (I-REAP)'!$P:$P,AllPGundertake!$J$3,'SP List (I-REAP)'!$I:$I,$J$6))))</f>
        <v>0</v>
      </c>
      <c r="N38" s="149" t="str">
        <f>IF($J$3="Entire Portfolio",COUNTIFS('SP List (I-REAP)'!$D:$D,AllPGundertake!$C38,'SP List (I-REAP)'!$I:$I,$N$6),IF($J$3="Approved Subprojects",COUNTIFS('SP List (I-REAP)'!$D:$D,AllPGundertake!$C38,'SP List (I-REAP)'!$P:$P,AllPGundertake!$J$3,'SP List (I-REAP)'!$I:$I,$N$6),IF($J$3="Pipelined Subprojects",COUNTIFS('SP List (I-REAP)'!$D:$D,AllPGundertake!$C38,'SP List (I-REAP)'!$P:$P,AllPGundertake!$J$3,'SP List (I-REAP)'!$I:$I,$N$6))))</f>
        <v>0</v>
      </c>
      <c r="O38" s="148" t="str">
        <f>IF($J$3="Entire Portfolio",SUMIFS('SP List (I-REAP)'!$O:$O,'SP List (I-REAP)'!$D:$D,AllPGundertake!$C38,'SP List (I-REAP)'!$I:$I,AllPGundertake!$N$6),IF($J$3="Approved Subprojects",SUMIFS('SP List (I-REAP)'!$O:$O,'SP List (I-REAP)'!$D:$D,AllPGundertake!$C38,'SP List (I-REAP)'!$P:$P,AllPGundertake!$J$3,'SP List (I-REAP)'!$I:$I,AllPGundertake!$N$6),IF($J$3="Pipelined Subprojects",SUMIFS('SP List (I-REAP)'!$O:$O,'SP List (I-REAP)'!$D:$D,AllPGundertake!$C38,'SP List (I-REAP)'!$P:$P,AllPGundertake!$J$3,'SP List (I-REAP)'!$I:$I,AllPGundertake!$N$6))))/1000000</f>
        <v>0</v>
      </c>
      <c r="P38" s="149" t="str">
        <f>IF($J$3="Entire Portfolio",SUMIFS('SP List (I-REAP)'!$AA:$AA,'SP List (I-REAP)'!$D:$D,AllPGundertake!$C38,'SP List (I-REAP)'!$I:$I,$N$6),IF($J$3="Approved Subprojects",SUMIFS('SP List (I-REAP)'!$AA:$AA,'SP List (I-REAP)'!$D:$D,AllPGundertake!$C38,'SP List (I-REAP)'!$P:$P,AllPGundertake!$J$3,'SP List (I-REAP)'!$I:$I,$N$6),IF($J$3="Pipelined Subprojects",SUMIFS('SP List (I-REAP)'!$AA:$AA,'SP List (I-REAP)'!$D:$D,AllPGundertake!$C38,'SP List (I-REAP)'!$P:$P,AllPGundertake!$J$3,'SP List (I-REAP)'!$I:$I,$N$6))))</f>
        <v>0</v>
      </c>
      <c r="Q38" s="149" t="str">
        <f>IF($J$3="Entire Portfolio",SUMIFS('SP List (I-REAP)'!$AD:$AD,'SP List (I-REAP)'!$D:$D,AllPGundertake!$C38,'SP List (I-REAP)'!$I:$I,$N$6),IF($J$3="Approved Subprojects",SUMIFS('SP List (I-REAP)'!$AD:$AD,'SP List (I-REAP)'!$D:$D,AllPGundertake!$C38,'SP List (I-REAP)'!$P:$P,AllPGundertake!$J$3,'SP List (I-REAP)'!$I:$I,$N$6),IF($J$3="Pipelined Subprojects",SUMIFS('SP List (I-REAP)'!$AD:$AD,'SP List (I-REAP)'!$D:$D,AllPGundertake!$C38,'SP List (I-REAP)'!$P:$P,AllPGundertake!$J$3,'SP List (I-REAP)'!$I:$I,$N$6))))</f>
        <v>0</v>
      </c>
      <c r="R38" s="149" t="str">
        <f>IF($J$3="Entire Portfolio",COUNTIFS('SP List (I-REAP)'!$D:$D,AllPGundertake!$C38,'SP List (I-REAP)'!$I:$I,$R$6),IF($J$3="Approved Subprojects",COUNTIFS('SP List (I-REAP)'!$D:$D,AllPGundertake!$C38,'SP List (I-REAP)'!$P:$P,AllPGundertake!$J$3,'SP List (I-REAP)'!$I:$I,$R$6),IF($J$3="Pipelined Subprojects",COUNTIFS('SP List (I-REAP)'!$D:$D,AllPGundertake!$C38,'SP List (I-REAP)'!$P:$P,AllPGundertake!$J$3,'SP List (I-REAP)'!$I:$I,$R$6))))</f>
        <v>0</v>
      </c>
      <c r="S38" s="148" t="str">
        <f>IF($J$3="Entire Portfolio",SUMIFS('SP List (I-REAP)'!$O:$O,'SP List (I-REAP)'!$D:$D,AllPGundertake!$C38,'SP List (I-REAP)'!$I:$I,AllPGundertake!$R$6),IF($J$3="Approved Subprojects",SUMIFS('SP List (I-REAP)'!$O:$O,'SP List (I-REAP)'!$D:$D,AllPGundertake!$C38,'SP List (I-REAP)'!$P:$P,AllPGundertake!$J$3,'SP List (I-REAP)'!$I:$I,AllPGundertake!$R$6),IF($J$3="Pipelined Subprojects",SUMIFS('SP List (I-REAP)'!$O:$O,'SP List (I-REAP)'!$D:$D,AllPGundertake!$C38,'SP List (I-REAP)'!$P:$P,AllPGundertake!$J$3,'SP List (I-REAP)'!$I:$I,AllPGundertake!$R$6))))/1000000</f>
        <v>0</v>
      </c>
      <c r="T38" s="149" t="str">
        <f>IF($J$3="Entire Portfolio",SUMIFS('SP List (I-REAP)'!$AA:$AA,'SP List (I-REAP)'!$D:$D,AllPGundertake!$C38,'SP List (I-REAP)'!$I:$I,$R$6),IF($J$3="Approved Subprojects",SUMIFS('SP List (I-REAP)'!$AA:$AA,'SP List (I-REAP)'!$D:$D,AllPGundertake!$C38,'SP List (I-REAP)'!$P:$P,AllPGundertake!$J$3,'SP List (I-REAP)'!$I:$I,$R$6),IF($J$3="Pipelined Subprojects",SUMIFS('SP List (I-REAP)'!$AA:$AA,'SP List (I-REAP)'!$D:$D,AllPGundertake!$C38,'SP List (I-REAP)'!$P:$P,AllPGundertake!$J$3,'SP List (I-REAP)'!$I:$I,$R$6))))</f>
        <v>0</v>
      </c>
      <c r="U38" s="149" t="str">
        <f>IF($J$3="Entire Portfolio",SUMIFS('SP List (I-REAP)'!$AD:$AD,'SP List (I-REAP)'!$D:$D,AllPGundertake!$C38,'SP List (I-REAP)'!$I:$I,$R$6),IF($J$3="Approved Subprojects",SUMIFS('SP List (I-REAP)'!$AD:$AD,'SP List (I-REAP)'!$D:$D,AllPGundertake!$C38,'SP List (I-REAP)'!$P:$P,AllPGundertake!$J$3,'SP List (I-REAP)'!$I:$I,$R$6),IF($J$3="Pipelined Subprojects",SUMIFS('SP List (I-REAP)'!$AD:$AD,'SP List (I-REAP)'!$D:$D,AllPGundertake!$C38,'SP List (I-REAP)'!$P:$P,AllPGundertake!$J$3,'SP List (I-REAP)'!$I:$I,$R$6))))</f>
        <v>0</v>
      </c>
      <c r="V38" s="149" t="str">
        <f>IF($J$3="Entire Portfolio",COUNTIFS('SP List (I-REAP)'!$D:$D,AllPGundertake!$C38,'SP List (I-REAP)'!$I:$I,$V$6),IF($J$3="Approved Subprojects",COUNTIFS('SP List (I-REAP)'!$D:$D,AllPGundertake!$C38,'SP List (I-REAP)'!$P:$P,AllPGundertake!$J$3,'SP List (I-REAP)'!$I:$I,$V$6),IF($J$3="Pipelined Subprojects",COUNTIFS('SP List (I-REAP)'!$D:$D,AllPGundertake!$C38,'SP List (I-REAP)'!$P:$P,AllPGundertake!$J$3,'SP List (I-REAP)'!$I:$I,$V$6))))</f>
        <v>0</v>
      </c>
      <c r="W38" s="148" t="str">
        <f>IF($J$3="Entire Portfolio",SUMIFS('SP List (I-REAP)'!$O:$O,'SP List (I-REAP)'!$D:$D,AllPGundertake!$C38,'SP List (I-REAP)'!$I:$I,AllPGundertake!$V$6),IF($J$3="Approved Subprojects",SUMIFS('SP List (I-REAP)'!$O:$O,'SP List (I-REAP)'!$D:$D,AllPGundertake!$C38,'SP List (I-REAP)'!$P:$P,AllPGundertake!$J$3,'SP List (I-REAP)'!$I:$I,AllPGundertake!$V$6),IF($J$3="Pipelined Subprojects",SUMIFS('SP List (I-REAP)'!$O:$O,'SP List (I-REAP)'!$D:$D,AllPGundertake!$C38,'SP List (I-REAP)'!$P:$P,AllPGundertake!$J$3,'SP List (I-REAP)'!$I:$I,AllPGundertake!$V$6))))/1000000</f>
        <v>0</v>
      </c>
      <c r="X38" s="149" t="str">
        <f>IF($J$3="Entire Portfolio",SUMIFS('SP List (I-REAP)'!$AA:$AA,'SP List (I-REAP)'!$D:$D,AllPGundertake!$C38,'SP List (I-REAP)'!$I:$I,$V$6),IF($J$3="Approved Subprojects",SUMIFS('SP List (I-REAP)'!$AA:$AA,'SP List (I-REAP)'!$D:$D,AllPGundertake!$C38,'SP List (I-REAP)'!$P:$P,AllPGundertake!$J$3,'SP List (I-REAP)'!$I:$I,$V$6),IF($J$3="Pipelined Subprojects",SUMIFS('SP List (I-REAP)'!$AA:$AA,'SP List (I-REAP)'!$D:$D,AllPGundertake!$C38,'SP List (I-REAP)'!$P:$P,AllPGundertake!$J$3,'SP List (I-REAP)'!$I:$I,$V$6))))</f>
        <v>0</v>
      </c>
      <c r="Y38" s="149" t="str">
        <f>IF($J$3="Entire Portfolio",SUMIFS('SP List (I-REAP)'!$AD:$AD,'SP List (I-REAP)'!$D:$D,AllPGundertake!$C38,'SP List (I-REAP)'!$I:$I,$V$6),IF($J$3="Approved Subprojects",SUMIFS('SP List (I-REAP)'!$AD:$AD,'SP List (I-REAP)'!$D:$D,AllPGundertake!$C38,'SP List (I-REAP)'!$P:$P,AllPGundertake!$J$3,'SP List (I-REAP)'!$I:$I,$V$6),IF($J$3="Pipelined Subprojects",SUMIFS('SP List (I-REAP)'!$AD:$AD,'SP List (I-REAP)'!$D:$D,AllPGundertake!$C38,'SP List (I-REAP)'!$P:$P,AllPGundertake!$J$3,'SP List (I-REAP)'!$I:$I,$V$6))))</f>
        <v>0</v>
      </c>
    </row>
    <row r="39" spans="1:26">
      <c r="B39" s="302" t="s">
        <v>2033</v>
      </c>
      <c r="C39" s="303"/>
      <c r="D39" s="215" t="str">
        <f>SUM(D35:D38)</f>
        <v>0</v>
      </c>
      <c r="E39" s="211" t="str">
        <f>SUM(E35:E38)</f>
        <v>0</v>
      </c>
      <c r="F39" s="215" t="str">
        <f>SUM(F35:F38)</f>
        <v>0</v>
      </c>
      <c r="G39" s="215" t="str">
        <f>SUM(G35:G38)</f>
        <v>0</v>
      </c>
      <c r="H39" s="211" t="str">
        <f>IFERROR((+E39/F39)*1000," ")</f>
        <v>0</v>
      </c>
      <c r="I39" s="211" t="str">
        <f>IFERROR(E39*1000/G39," ")</f>
        <v>0</v>
      </c>
      <c r="J39" s="215" t="str">
        <f>SUM(J35:J38)</f>
        <v>0</v>
      </c>
      <c r="K39" s="211" t="str">
        <f>SUM(K35:K38)</f>
        <v>0</v>
      </c>
      <c r="L39" s="215" t="str">
        <f>SUM(L35:L38)</f>
        <v>0</v>
      </c>
      <c r="M39" s="215" t="str">
        <f>SUM(M35:M38)</f>
        <v>0</v>
      </c>
      <c r="N39" s="215" t="str">
        <f>SUM(N35:N38)</f>
        <v>0</v>
      </c>
      <c r="O39" s="211" t="str">
        <f>SUM(O35:O38)</f>
        <v>0</v>
      </c>
      <c r="P39" s="215" t="str">
        <f>SUM(P35:P38)</f>
        <v>0</v>
      </c>
      <c r="Q39" s="215" t="str">
        <f>SUM(Q35:Q38)</f>
        <v>0</v>
      </c>
      <c r="R39" s="215" t="str">
        <f>SUM(R35:R38)</f>
        <v>0</v>
      </c>
      <c r="S39" s="211" t="str">
        <f>SUM(S35:S38)</f>
        <v>0</v>
      </c>
      <c r="T39" s="215" t="str">
        <f>SUM(T35:T38)</f>
        <v>0</v>
      </c>
      <c r="U39" s="215" t="str">
        <f>SUM(U35:U38)</f>
        <v>0</v>
      </c>
      <c r="V39" s="215" t="str">
        <f>SUM(V35:V38)</f>
        <v>0</v>
      </c>
      <c r="W39" s="211" t="str">
        <f>SUM(W35:W38)</f>
        <v>0</v>
      </c>
      <c r="X39" s="215" t="str">
        <f>SUM(X35:X38)</f>
        <v>0</v>
      </c>
      <c r="Y39" s="215" t="str">
        <f>SUM(Y35:Y38)</f>
        <v>0</v>
      </c>
    </row>
    <row r="40" spans="1:26">
      <c r="B40" s="196" t="s">
        <v>22</v>
      </c>
      <c r="C40" s="196" t="s">
        <v>67</v>
      </c>
      <c r="D40" s="149" t="str">
        <f>IF($J$3="Entire Portfolio",COUNTIF('SP List (I-REAP)'!$D:$D,AllPGundertake!$C40),IF($J$3="Approved Subprojects",COUNTIFS('SP List (I-REAP)'!$D:$D,AllPGundertake!$C40,'SP List (I-REAP)'!$P:$P,AllPGundertake!$J$3),IF($J$3="Pipelined Subprojects",COUNTIFS('SP List (I-REAP)'!$D:$D,AllPGundertake!$C40,'SP List (I-REAP)'!$P:$P,AllPGundertake!$J$3))))</f>
        <v>0</v>
      </c>
      <c r="E40" s="148" t="str">
        <f>IF($J$3="Entire Portfolio",SUMIF('SP List (I-REAP)'!$D:$D,AllPGundertake!$C40,'SP List (I-REAP)'!$O:$O),IF($J$3="Approved Subprojects",SUMIFS('SP List (I-REAP)'!$O:$O,'SP List (I-REAP)'!$D:$D,AllPGundertake!$C40,'SP List (I-REAP)'!$P:$P,AllPGundertake!$J$3),IF($J$3="Pipelined Subprojects",SUMIFS('SP List (I-REAP)'!$O:$O,'SP List (I-REAP)'!$D:$D,AllPGundertake!$C40,'SP List (I-REAP)'!$P:$P,AllPGundertake!$J$3))))/1000000</f>
        <v>0</v>
      </c>
      <c r="F40" s="149" t="str">
        <f>IF($J$3="Entire Portfolio",SUMIF('SP List (I-REAP)'!$D:$D,AllPGundertake!$C40,'SP List (I-REAP)'!$AA:$AA),IF($J$3="Approved Subprojects",SUMIFS('SP List (I-REAP)'!$AA:$AA,'SP List (I-REAP)'!$D:$D,AllPGundertake!$C40,'SP List (I-REAP)'!$P:$P,AllPGundertake!$J$3),IF($J$3="Pipelined Subprojects",SUMIFS('SP List (I-REAP)'!$AA:$AA,'SP List (I-REAP)'!$D:$D,AllPGundertake!$C40,'SP List (I-REAP)'!$P:$P,AllPGundertake!$J$3))))</f>
        <v>0</v>
      </c>
      <c r="G40" s="149" t="str">
        <f>IF($J$3="Entire Portfolio",SUMIF('SP List (I-REAP)'!$D:$D,AllPGundertake!$C40,'SP List (I-REAP)'!$AD:$AD),IF($J$3="Approved Subprojects",SUMIFS('SP List (I-REAP)'!$AD:$AD,'SP List (I-REAP)'!$D:$D,AllPGundertake!$C40,'SP List (I-REAP)'!$P:$P,AllPGundertake!$J$3),IF($J$3="Pipelined Subprojects",SUMIFS('SP List (I-REAP)'!$AD:$AD,'SP List (I-REAP)'!$D:$D,AllPGundertake!$C40,'SP List (I-REAP)'!$P:$P,AllPGundertake!$J$3))))</f>
        <v>0</v>
      </c>
      <c r="H40" s="159" t="str">
        <f>IFERROR((+E40/F40)*1000," ")</f>
        <v>0</v>
      </c>
      <c r="I40" s="159" t="str">
        <f>IFERROR(E40*1000/G40," ")</f>
        <v>0</v>
      </c>
      <c r="J40" s="149" t="str">
        <f>IF($J$3="Entire Portfolio",COUNTIFS('SP List (I-REAP)'!$D:$D,AllPGundertake!$C40,'SP List (I-REAP)'!$I:$I,$J$6),IF($J$3="Approved Subprojects",COUNTIFS('SP List (I-REAP)'!$D:$D,AllPGundertake!$C40,'SP List (I-REAP)'!$P:$P,AllPGundertake!$J$3,'SP List (I-REAP)'!$I:$I,$J$6),IF($J$3="Pipelined Subprojects",COUNTIFS('SP List (I-REAP)'!$D:$D,AllPGundertake!$C40,'SP List (I-REAP)'!$P:$P,AllPGundertake!$J$3,'SP List (I-REAP)'!$I:$I,$J$6))))</f>
        <v>0</v>
      </c>
      <c r="K40" s="148" t="str">
        <f>IF($J$3="Entire Portfolio",SUMIFS('SP List (I-REAP)'!$O:$O,'SP List (I-REAP)'!$D:$D,AllPGundertake!$C40,'SP List (I-REAP)'!$I:$I,AllPGundertake!$J$6),IF($J$3="Approved Subprojects",SUMIFS('SP List (I-REAP)'!$O:$O,'SP List (I-REAP)'!$D:$D,AllPGundertake!$C40,'SP List (I-REAP)'!$P:$P,AllPGundertake!$J$3,'SP List (I-REAP)'!$I:$I,AllPGundertake!$J$6),IF($J$3="Pipelined Subprojects",SUMIFS('SP List (I-REAP)'!$O:$O,'SP List (I-REAP)'!$D:$D,AllPGundertake!$C40,'SP List (I-REAP)'!$P:$P,AllPGundertake!$J$3,'SP List (I-REAP)'!$I:$I,AllPGundertake!$J$6))))/1000000</f>
        <v>0</v>
      </c>
      <c r="L40" s="149" t="str">
        <f>IF($J$3="Entire Portfolio",SUMIFS('SP List (I-REAP)'!$AA:$AA,'SP List (I-REAP)'!$D:$D,AllPGundertake!$C40,'SP List (I-REAP)'!$I:$I,$J$6),IF($J$3="Approved Subprojects",SUMIFS('SP List (I-REAP)'!$AA:$AA,'SP List (I-REAP)'!$D:$D,AllPGundertake!$C40,'SP List (I-REAP)'!$P:$P,AllPGundertake!$J$3,'SP List (I-REAP)'!$I:$I,$J$6),IF($J$3="Pipelined Subprojects",SUMIFS('SP List (I-REAP)'!$AA:$AA,'SP List (I-REAP)'!$D:$D,AllPGundertake!$C40,'SP List (I-REAP)'!$P:$P,AllPGundertake!$J$3,'SP List (I-REAP)'!$I:$I,$J$6))))</f>
        <v>0</v>
      </c>
      <c r="M40" s="149" t="str">
        <f>IF($J$3="Entire Portfolio",SUMIFS('SP List (I-REAP)'!$AD:$AD,'SP List (I-REAP)'!$D:$D,AllPGundertake!$C40,'SP List (I-REAP)'!$I:$I,$J$6),IF($J$3="Approved Subprojects",SUMIFS('SP List (I-REAP)'!$AD:$AD,'SP List (I-REAP)'!$D:$D,AllPGundertake!$C40,'SP List (I-REAP)'!$P:$P,AllPGundertake!$J$3,'SP List (I-REAP)'!$I:$I,$J$6),IF($J$3="Pipelined Subprojects",SUMIFS('SP List (I-REAP)'!$AD:$AD,'SP List (I-REAP)'!$D:$D,AllPGundertake!$C40,'SP List (I-REAP)'!$P:$P,AllPGundertake!$J$3,'SP List (I-REAP)'!$I:$I,$J$6))))</f>
        <v>0</v>
      </c>
      <c r="N40" s="149" t="str">
        <f>IF($J$3="Entire Portfolio",COUNTIFS('SP List (I-REAP)'!$D:$D,AllPGundertake!$C40,'SP List (I-REAP)'!$I:$I,$N$6),IF($J$3="Approved Subprojects",COUNTIFS('SP List (I-REAP)'!$D:$D,AllPGundertake!$C40,'SP List (I-REAP)'!$P:$P,AllPGundertake!$J$3,'SP List (I-REAP)'!$I:$I,$N$6),IF($J$3="Pipelined Subprojects",COUNTIFS('SP List (I-REAP)'!$D:$D,AllPGundertake!$C40,'SP List (I-REAP)'!$P:$P,AllPGundertake!$J$3,'SP List (I-REAP)'!$I:$I,$N$6))))</f>
        <v>0</v>
      </c>
      <c r="O40" s="148" t="str">
        <f>IF($J$3="Entire Portfolio",SUMIFS('SP List (I-REAP)'!$O:$O,'SP List (I-REAP)'!$D:$D,AllPGundertake!$C40,'SP List (I-REAP)'!$I:$I,AllPGundertake!$N$6),IF($J$3="Approved Subprojects",SUMIFS('SP List (I-REAP)'!$O:$O,'SP List (I-REAP)'!$D:$D,AllPGundertake!$C40,'SP List (I-REAP)'!$P:$P,AllPGundertake!$J$3,'SP List (I-REAP)'!$I:$I,AllPGundertake!$N$6),IF($J$3="Pipelined Subprojects",SUMIFS('SP List (I-REAP)'!$O:$O,'SP List (I-REAP)'!$D:$D,AllPGundertake!$C40,'SP List (I-REAP)'!$P:$P,AllPGundertake!$J$3,'SP List (I-REAP)'!$I:$I,AllPGundertake!$N$6))))/1000000</f>
        <v>0</v>
      </c>
      <c r="P40" s="149" t="str">
        <f>IF($J$3="Entire Portfolio",SUMIFS('SP List (I-REAP)'!$AA:$AA,'SP List (I-REAP)'!$D:$D,AllPGundertake!$C40,'SP List (I-REAP)'!$I:$I,$N$6),IF($J$3="Approved Subprojects",SUMIFS('SP List (I-REAP)'!$AA:$AA,'SP List (I-REAP)'!$D:$D,AllPGundertake!$C40,'SP List (I-REAP)'!$P:$P,AllPGundertake!$J$3,'SP List (I-REAP)'!$I:$I,$N$6),IF($J$3="Pipelined Subprojects",SUMIFS('SP List (I-REAP)'!$AA:$AA,'SP List (I-REAP)'!$D:$D,AllPGundertake!$C40,'SP List (I-REAP)'!$P:$P,AllPGundertake!$J$3,'SP List (I-REAP)'!$I:$I,$N$6))))</f>
        <v>0</v>
      </c>
      <c r="Q40" s="149" t="str">
        <f>IF($J$3="Entire Portfolio",SUMIFS('SP List (I-REAP)'!$AD:$AD,'SP List (I-REAP)'!$D:$D,AllPGundertake!$C40,'SP List (I-REAP)'!$I:$I,$N$6),IF($J$3="Approved Subprojects",SUMIFS('SP List (I-REAP)'!$AD:$AD,'SP List (I-REAP)'!$D:$D,AllPGundertake!$C40,'SP List (I-REAP)'!$P:$P,AllPGundertake!$J$3,'SP List (I-REAP)'!$I:$I,$N$6),IF($J$3="Pipelined Subprojects",SUMIFS('SP List (I-REAP)'!$AD:$AD,'SP List (I-REAP)'!$D:$D,AllPGundertake!$C40,'SP List (I-REAP)'!$P:$P,AllPGundertake!$J$3,'SP List (I-REAP)'!$I:$I,$N$6))))</f>
        <v>0</v>
      </c>
      <c r="R40" s="149" t="str">
        <f>IF($J$3="Entire Portfolio",COUNTIFS('SP List (I-REAP)'!$D:$D,AllPGundertake!$C40,'SP List (I-REAP)'!$I:$I,$R$6),IF($J$3="Approved Subprojects",COUNTIFS('SP List (I-REAP)'!$D:$D,AllPGundertake!$C40,'SP List (I-REAP)'!$P:$P,AllPGundertake!$J$3,'SP List (I-REAP)'!$I:$I,$R$6),IF($J$3="Pipelined Subprojects",COUNTIFS('SP List (I-REAP)'!$D:$D,AllPGundertake!$C40,'SP List (I-REAP)'!$P:$P,AllPGundertake!$J$3,'SP List (I-REAP)'!$I:$I,$R$6))))</f>
        <v>0</v>
      </c>
      <c r="S40" s="148" t="str">
        <f>IF($J$3="Entire Portfolio",SUMIFS('SP List (I-REAP)'!$O:$O,'SP List (I-REAP)'!$D:$D,AllPGundertake!$C40,'SP List (I-REAP)'!$I:$I,AllPGundertake!$R$6),IF($J$3="Approved Subprojects",SUMIFS('SP List (I-REAP)'!$O:$O,'SP List (I-REAP)'!$D:$D,AllPGundertake!$C40,'SP List (I-REAP)'!$P:$P,AllPGundertake!$J$3,'SP List (I-REAP)'!$I:$I,AllPGundertake!$R$6),IF($J$3="Pipelined Subprojects",SUMIFS('SP List (I-REAP)'!$O:$O,'SP List (I-REAP)'!$D:$D,AllPGundertake!$C40,'SP List (I-REAP)'!$P:$P,AllPGundertake!$J$3,'SP List (I-REAP)'!$I:$I,AllPGundertake!$R$6))))/1000000</f>
        <v>0</v>
      </c>
      <c r="T40" s="149" t="str">
        <f>IF($J$3="Entire Portfolio",SUMIFS('SP List (I-REAP)'!$AA:$AA,'SP List (I-REAP)'!$D:$D,AllPGundertake!$C40,'SP List (I-REAP)'!$I:$I,$R$6),IF($J$3="Approved Subprojects",SUMIFS('SP List (I-REAP)'!$AA:$AA,'SP List (I-REAP)'!$D:$D,AllPGundertake!$C40,'SP List (I-REAP)'!$P:$P,AllPGundertake!$J$3,'SP List (I-REAP)'!$I:$I,$R$6),IF($J$3="Pipelined Subprojects",SUMIFS('SP List (I-REAP)'!$AA:$AA,'SP List (I-REAP)'!$D:$D,AllPGundertake!$C40,'SP List (I-REAP)'!$P:$P,AllPGundertake!$J$3,'SP List (I-REAP)'!$I:$I,$R$6))))</f>
        <v>0</v>
      </c>
      <c r="U40" s="149" t="str">
        <f>IF($J$3="Entire Portfolio",SUMIFS('SP List (I-REAP)'!$AD:$AD,'SP List (I-REAP)'!$D:$D,AllPGundertake!$C40,'SP List (I-REAP)'!$I:$I,$R$6),IF($J$3="Approved Subprojects",SUMIFS('SP List (I-REAP)'!$AD:$AD,'SP List (I-REAP)'!$D:$D,AllPGundertake!$C40,'SP List (I-REAP)'!$P:$P,AllPGundertake!$J$3,'SP List (I-REAP)'!$I:$I,$R$6),IF($J$3="Pipelined Subprojects",SUMIFS('SP List (I-REAP)'!$AD:$AD,'SP List (I-REAP)'!$D:$D,AllPGundertake!$C40,'SP List (I-REAP)'!$P:$P,AllPGundertake!$J$3,'SP List (I-REAP)'!$I:$I,$R$6))))</f>
        <v>0</v>
      </c>
      <c r="V40" s="149" t="str">
        <f>IF($J$3="Entire Portfolio",COUNTIFS('SP List (I-REAP)'!$D:$D,AllPGundertake!$C40,'SP List (I-REAP)'!$I:$I,$V$6),IF($J$3="Approved Subprojects",COUNTIFS('SP List (I-REAP)'!$D:$D,AllPGundertake!$C40,'SP List (I-REAP)'!$P:$P,AllPGundertake!$J$3,'SP List (I-REAP)'!$I:$I,$V$6),IF($J$3="Pipelined Subprojects",COUNTIFS('SP List (I-REAP)'!$D:$D,AllPGundertake!$C40,'SP List (I-REAP)'!$P:$P,AllPGundertake!$J$3,'SP List (I-REAP)'!$I:$I,$V$6))))</f>
        <v>0</v>
      </c>
      <c r="W40" s="148" t="str">
        <f>IF($J$3="Entire Portfolio",SUMIFS('SP List (I-REAP)'!$O:$O,'SP List (I-REAP)'!$D:$D,AllPGundertake!$C40,'SP List (I-REAP)'!$I:$I,AllPGundertake!$V$6),IF($J$3="Approved Subprojects",SUMIFS('SP List (I-REAP)'!$O:$O,'SP List (I-REAP)'!$D:$D,AllPGundertake!$C40,'SP List (I-REAP)'!$P:$P,AllPGundertake!$J$3,'SP List (I-REAP)'!$I:$I,AllPGundertake!$V$6),IF($J$3="Pipelined Subprojects",SUMIFS('SP List (I-REAP)'!$O:$O,'SP List (I-REAP)'!$D:$D,AllPGundertake!$C40,'SP List (I-REAP)'!$P:$P,AllPGundertake!$J$3,'SP List (I-REAP)'!$I:$I,AllPGundertake!$V$6))))/1000000</f>
        <v>0</v>
      </c>
      <c r="X40" s="149" t="str">
        <f>IF($J$3="Entire Portfolio",SUMIFS('SP List (I-REAP)'!$AA:$AA,'SP List (I-REAP)'!$D:$D,AllPGundertake!$C40,'SP List (I-REAP)'!$I:$I,$V$6),IF($J$3="Approved Subprojects",SUMIFS('SP List (I-REAP)'!$AA:$AA,'SP List (I-REAP)'!$D:$D,AllPGundertake!$C40,'SP List (I-REAP)'!$P:$P,AllPGundertake!$J$3,'SP List (I-REAP)'!$I:$I,$V$6),IF($J$3="Pipelined Subprojects",SUMIFS('SP List (I-REAP)'!$AA:$AA,'SP List (I-REAP)'!$D:$D,AllPGundertake!$C40,'SP List (I-REAP)'!$P:$P,AllPGundertake!$J$3,'SP List (I-REAP)'!$I:$I,$V$6))))</f>
        <v>0</v>
      </c>
      <c r="Y40" s="149" t="str">
        <f>IF($J$3="Entire Portfolio",SUMIFS('SP List (I-REAP)'!$AD:$AD,'SP List (I-REAP)'!$D:$D,AllPGundertake!$C40,'SP List (I-REAP)'!$I:$I,$V$6),IF($J$3="Approved Subprojects",SUMIFS('SP List (I-REAP)'!$AD:$AD,'SP List (I-REAP)'!$D:$D,AllPGundertake!$C40,'SP List (I-REAP)'!$P:$P,AllPGundertake!$J$3,'SP List (I-REAP)'!$I:$I,$V$6),IF($J$3="Pipelined Subprojects",SUMIFS('SP List (I-REAP)'!$AD:$AD,'SP List (I-REAP)'!$D:$D,AllPGundertake!$C40,'SP List (I-REAP)'!$P:$P,AllPGundertake!$J$3,'SP List (I-REAP)'!$I:$I,$V$6))))</f>
        <v>0</v>
      </c>
    </row>
    <row r="41" spans="1:26">
      <c r="B41" s="196" t="s">
        <v>22</v>
      </c>
      <c r="C41" s="196" t="s">
        <v>78</v>
      </c>
      <c r="D41" s="149" t="str">
        <f>IF($J$3="Entire Portfolio",COUNTIF('SP List (I-REAP)'!$D:$D,AllPGundertake!$C41),IF($J$3="Approved Subprojects",COUNTIFS('SP List (I-REAP)'!$D:$D,AllPGundertake!$C41,'SP List (I-REAP)'!$P:$P,AllPGundertake!$J$3),IF($J$3="Pipelined Subprojects",COUNTIFS('SP List (I-REAP)'!$D:$D,AllPGundertake!$C41,'SP List (I-REAP)'!$P:$P,AllPGundertake!$J$3))))</f>
        <v>0</v>
      </c>
      <c r="E41" s="148" t="str">
        <f>IF($J$3="Entire Portfolio",SUMIF('SP List (I-REAP)'!$D:$D,AllPGundertake!$C41,'SP List (I-REAP)'!$O:$O),IF($J$3="Approved Subprojects",SUMIFS('SP List (I-REAP)'!$O:$O,'SP List (I-REAP)'!$D:$D,AllPGundertake!$C41,'SP List (I-REAP)'!$P:$P,AllPGundertake!$J$3),IF($J$3="Pipelined Subprojects",SUMIFS('SP List (I-REAP)'!$O:$O,'SP List (I-REAP)'!$D:$D,AllPGundertake!$C41,'SP List (I-REAP)'!$P:$P,AllPGundertake!$J$3))))/1000000</f>
        <v>0</v>
      </c>
      <c r="F41" s="149" t="str">
        <f>IF($J$3="Entire Portfolio",SUMIF('SP List (I-REAP)'!$D:$D,AllPGundertake!$C41,'SP List (I-REAP)'!$AA:$AA),IF($J$3="Approved Subprojects",SUMIFS('SP List (I-REAP)'!$AA:$AA,'SP List (I-REAP)'!$D:$D,AllPGundertake!$C41,'SP List (I-REAP)'!$P:$P,AllPGundertake!$J$3),IF($J$3="Pipelined Subprojects",SUMIFS('SP List (I-REAP)'!$AA:$AA,'SP List (I-REAP)'!$D:$D,AllPGundertake!$C41,'SP List (I-REAP)'!$P:$P,AllPGundertake!$J$3))))</f>
        <v>0</v>
      </c>
      <c r="G41" s="149" t="str">
        <f>IF($J$3="Entire Portfolio",SUMIF('SP List (I-REAP)'!$D:$D,AllPGundertake!$C41,'SP List (I-REAP)'!$AD:$AD),IF($J$3="Approved Subprojects",SUMIFS('SP List (I-REAP)'!$AD:$AD,'SP List (I-REAP)'!$D:$D,AllPGundertake!$C41,'SP List (I-REAP)'!$P:$P,AllPGundertake!$J$3),IF($J$3="Pipelined Subprojects",SUMIFS('SP List (I-REAP)'!$AD:$AD,'SP List (I-REAP)'!$D:$D,AllPGundertake!$C41,'SP List (I-REAP)'!$P:$P,AllPGundertake!$J$3))))</f>
        <v>0</v>
      </c>
      <c r="H41" s="159" t="str">
        <f>IFERROR((+E41/F41)*1000," ")</f>
        <v>0</v>
      </c>
      <c r="I41" s="159" t="str">
        <f>IFERROR(E41*1000/G41," ")</f>
        <v>0</v>
      </c>
      <c r="J41" s="149" t="str">
        <f>IF($J$3="Entire Portfolio",COUNTIFS('SP List (I-REAP)'!$D:$D,AllPGundertake!$C41,'SP List (I-REAP)'!$I:$I,$J$6),IF($J$3="Approved Subprojects",COUNTIFS('SP List (I-REAP)'!$D:$D,AllPGundertake!$C41,'SP List (I-REAP)'!$P:$P,AllPGundertake!$J$3,'SP List (I-REAP)'!$I:$I,$J$6),IF($J$3="Pipelined Subprojects",COUNTIFS('SP List (I-REAP)'!$D:$D,AllPGundertake!$C41,'SP List (I-REAP)'!$P:$P,AllPGundertake!$J$3,'SP List (I-REAP)'!$I:$I,$J$6))))</f>
        <v>0</v>
      </c>
      <c r="K41" s="148" t="str">
        <f>IF($J$3="Entire Portfolio",SUMIFS('SP List (I-REAP)'!$O:$O,'SP List (I-REAP)'!$D:$D,AllPGundertake!$C41,'SP List (I-REAP)'!$I:$I,AllPGundertake!$J$6),IF($J$3="Approved Subprojects",SUMIFS('SP List (I-REAP)'!$O:$O,'SP List (I-REAP)'!$D:$D,AllPGundertake!$C41,'SP List (I-REAP)'!$P:$P,AllPGundertake!$J$3,'SP List (I-REAP)'!$I:$I,AllPGundertake!$J$6),IF($J$3="Pipelined Subprojects",SUMIFS('SP List (I-REAP)'!$O:$O,'SP List (I-REAP)'!$D:$D,AllPGundertake!$C41,'SP List (I-REAP)'!$P:$P,AllPGundertake!$J$3,'SP List (I-REAP)'!$I:$I,AllPGundertake!$J$6))))/1000000</f>
        <v>0</v>
      </c>
      <c r="L41" s="149" t="str">
        <f>IF($J$3="Entire Portfolio",SUMIFS('SP List (I-REAP)'!$AA:$AA,'SP List (I-REAP)'!$D:$D,AllPGundertake!$C41,'SP List (I-REAP)'!$I:$I,$J$6),IF($J$3="Approved Subprojects",SUMIFS('SP List (I-REAP)'!$AA:$AA,'SP List (I-REAP)'!$D:$D,AllPGundertake!$C41,'SP List (I-REAP)'!$P:$P,AllPGundertake!$J$3,'SP List (I-REAP)'!$I:$I,$J$6),IF($J$3="Pipelined Subprojects",SUMIFS('SP List (I-REAP)'!$AA:$AA,'SP List (I-REAP)'!$D:$D,AllPGundertake!$C41,'SP List (I-REAP)'!$P:$P,AllPGundertake!$J$3,'SP List (I-REAP)'!$I:$I,$J$6))))</f>
        <v>0</v>
      </c>
      <c r="M41" s="149" t="str">
        <f>IF($J$3="Entire Portfolio",SUMIFS('SP List (I-REAP)'!$AD:$AD,'SP List (I-REAP)'!$D:$D,AllPGundertake!$C41,'SP List (I-REAP)'!$I:$I,$J$6),IF($J$3="Approved Subprojects",SUMIFS('SP List (I-REAP)'!$AD:$AD,'SP List (I-REAP)'!$D:$D,AllPGundertake!$C41,'SP List (I-REAP)'!$P:$P,AllPGundertake!$J$3,'SP List (I-REAP)'!$I:$I,$J$6),IF($J$3="Pipelined Subprojects",SUMIFS('SP List (I-REAP)'!$AD:$AD,'SP List (I-REAP)'!$D:$D,AllPGundertake!$C41,'SP List (I-REAP)'!$P:$P,AllPGundertake!$J$3,'SP List (I-REAP)'!$I:$I,$J$6))))</f>
        <v>0</v>
      </c>
      <c r="N41" s="149" t="str">
        <f>IF($J$3="Entire Portfolio",COUNTIFS('SP List (I-REAP)'!$D:$D,AllPGundertake!$C41,'SP List (I-REAP)'!$I:$I,$N$6),IF($J$3="Approved Subprojects",COUNTIFS('SP List (I-REAP)'!$D:$D,AllPGundertake!$C41,'SP List (I-REAP)'!$P:$P,AllPGundertake!$J$3,'SP List (I-REAP)'!$I:$I,$N$6),IF($J$3="Pipelined Subprojects",COUNTIFS('SP List (I-REAP)'!$D:$D,AllPGundertake!$C41,'SP List (I-REAP)'!$P:$P,AllPGundertake!$J$3,'SP List (I-REAP)'!$I:$I,$N$6))))</f>
        <v>0</v>
      </c>
      <c r="O41" s="148" t="str">
        <f>IF($J$3="Entire Portfolio",SUMIFS('SP List (I-REAP)'!$O:$O,'SP List (I-REAP)'!$D:$D,AllPGundertake!$C41,'SP List (I-REAP)'!$I:$I,AllPGundertake!$N$6),IF($J$3="Approved Subprojects",SUMIFS('SP List (I-REAP)'!$O:$O,'SP List (I-REAP)'!$D:$D,AllPGundertake!$C41,'SP List (I-REAP)'!$P:$P,AllPGundertake!$J$3,'SP List (I-REAP)'!$I:$I,AllPGundertake!$N$6),IF($J$3="Pipelined Subprojects",SUMIFS('SP List (I-REAP)'!$O:$O,'SP List (I-REAP)'!$D:$D,AllPGundertake!$C41,'SP List (I-REAP)'!$P:$P,AllPGundertake!$J$3,'SP List (I-REAP)'!$I:$I,AllPGundertake!$N$6))))/1000000</f>
        <v>0</v>
      </c>
      <c r="P41" s="149" t="str">
        <f>IF($J$3="Entire Portfolio",SUMIFS('SP List (I-REAP)'!$AA:$AA,'SP List (I-REAP)'!$D:$D,AllPGundertake!$C41,'SP List (I-REAP)'!$I:$I,$N$6),IF($J$3="Approved Subprojects",SUMIFS('SP List (I-REAP)'!$AA:$AA,'SP List (I-REAP)'!$D:$D,AllPGundertake!$C41,'SP List (I-REAP)'!$P:$P,AllPGundertake!$J$3,'SP List (I-REAP)'!$I:$I,$N$6),IF($J$3="Pipelined Subprojects",SUMIFS('SP List (I-REAP)'!$AA:$AA,'SP List (I-REAP)'!$D:$D,AllPGundertake!$C41,'SP List (I-REAP)'!$P:$P,AllPGundertake!$J$3,'SP List (I-REAP)'!$I:$I,$N$6))))</f>
        <v>0</v>
      </c>
      <c r="Q41" s="149" t="str">
        <f>IF($J$3="Entire Portfolio",SUMIFS('SP List (I-REAP)'!$AD:$AD,'SP List (I-REAP)'!$D:$D,AllPGundertake!$C41,'SP List (I-REAP)'!$I:$I,$N$6),IF($J$3="Approved Subprojects",SUMIFS('SP List (I-REAP)'!$AD:$AD,'SP List (I-REAP)'!$D:$D,AllPGundertake!$C41,'SP List (I-REAP)'!$P:$P,AllPGundertake!$J$3,'SP List (I-REAP)'!$I:$I,$N$6),IF($J$3="Pipelined Subprojects",SUMIFS('SP List (I-REAP)'!$AD:$AD,'SP List (I-REAP)'!$D:$D,AllPGundertake!$C41,'SP List (I-REAP)'!$P:$P,AllPGundertake!$J$3,'SP List (I-REAP)'!$I:$I,$N$6))))</f>
        <v>0</v>
      </c>
      <c r="R41" s="149" t="str">
        <f>IF($J$3="Entire Portfolio",COUNTIFS('SP List (I-REAP)'!$D:$D,AllPGundertake!$C41,'SP List (I-REAP)'!$I:$I,$R$6),IF($J$3="Approved Subprojects",COUNTIFS('SP List (I-REAP)'!$D:$D,AllPGundertake!$C41,'SP List (I-REAP)'!$P:$P,AllPGundertake!$J$3,'SP List (I-REAP)'!$I:$I,$R$6),IF($J$3="Pipelined Subprojects",COUNTIFS('SP List (I-REAP)'!$D:$D,AllPGundertake!$C41,'SP List (I-REAP)'!$P:$P,AllPGundertake!$J$3,'SP List (I-REAP)'!$I:$I,$R$6))))</f>
        <v>0</v>
      </c>
      <c r="S41" s="148" t="str">
        <f>IF($J$3="Entire Portfolio",SUMIFS('SP List (I-REAP)'!$O:$O,'SP List (I-REAP)'!$D:$D,AllPGundertake!$C41,'SP List (I-REAP)'!$I:$I,AllPGundertake!$R$6),IF($J$3="Approved Subprojects",SUMIFS('SP List (I-REAP)'!$O:$O,'SP List (I-REAP)'!$D:$D,AllPGundertake!$C41,'SP List (I-REAP)'!$P:$P,AllPGundertake!$J$3,'SP List (I-REAP)'!$I:$I,AllPGundertake!$R$6),IF($J$3="Pipelined Subprojects",SUMIFS('SP List (I-REAP)'!$O:$O,'SP List (I-REAP)'!$D:$D,AllPGundertake!$C41,'SP List (I-REAP)'!$P:$P,AllPGundertake!$J$3,'SP List (I-REAP)'!$I:$I,AllPGundertake!$R$6))))/1000000</f>
        <v>0</v>
      </c>
      <c r="T41" s="149" t="str">
        <f>IF($J$3="Entire Portfolio",SUMIFS('SP List (I-REAP)'!$AA:$AA,'SP List (I-REAP)'!$D:$D,AllPGundertake!$C41,'SP List (I-REAP)'!$I:$I,$R$6),IF($J$3="Approved Subprojects",SUMIFS('SP List (I-REAP)'!$AA:$AA,'SP List (I-REAP)'!$D:$D,AllPGundertake!$C41,'SP List (I-REAP)'!$P:$P,AllPGundertake!$J$3,'SP List (I-REAP)'!$I:$I,$R$6),IF($J$3="Pipelined Subprojects",SUMIFS('SP List (I-REAP)'!$AA:$AA,'SP List (I-REAP)'!$D:$D,AllPGundertake!$C41,'SP List (I-REAP)'!$P:$P,AllPGundertake!$J$3,'SP List (I-REAP)'!$I:$I,$R$6))))</f>
        <v>0</v>
      </c>
      <c r="U41" s="149" t="str">
        <f>IF($J$3="Entire Portfolio",SUMIFS('SP List (I-REAP)'!$AD:$AD,'SP List (I-REAP)'!$D:$D,AllPGundertake!$C41,'SP List (I-REAP)'!$I:$I,$R$6),IF($J$3="Approved Subprojects",SUMIFS('SP List (I-REAP)'!$AD:$AD,'SP List (I-REAP)'!$D:$D,AllPGundertake!$C41,'SP List (I-REAP)'!$P:$P,AllPGundertake!$J$3,'SP List (I-REAP)'!$I:$I,$R$6),IF($J$3="Pipelined Subprojects",SUMIFS('SP List (I-REAP)'!$AD:$AD,'SP List (I-REAP)'!$D:$D,AllPGundertake!$C41,'SP List (I-REAP)'!$P:$P,AllPGundertake!$J$3,'SP List (I-REAP)'!$I:$I,$R$6))))</f>
        <v>0</v>
      </c>
      <c r="V41" s="149" t="str">
        <f>IF($J$3="Entire Portfolio",COUNTIFS('SP List (I-REAP)'!$D:$D,AllPGundertake!$C41,'SP List (I-REAP)'!$I:$I,$V$6),IF($J$3="Approved Subprojects",COUNTIFS('SP List (I-REAP)'!$D:$D,AllPGundertake!$C41,'SP List (I-REAP)'!$P:$P,AllPGundertake!$J$3,'SP List (I-REAP)'!$I:$I,$V$6),IF($J$3="Pipelined Subprojects",COUNTIFS('SP List (I-REAP)'!$D:$D,AllPGundertake!$C41,'SP List (I-REAP)'!$P:$P,AllPGundertake!$J$3,'SP List (I-REAP)'!$I:$I,$V$6))))</f>
        <v>0</v>
      </c>
      <c r="W41" s="148" t="str">
        <f>IF($J$3="Entire Portfolio",SUMIFS('SP List (I-REAP)'!$O:$O,'SP List (I-REAP)'!$D:$D,AllPGundertake!$C41,'SP List (I-REAP)'!$I:$I,AllPGundertake!$V$6),IF($J$3="Approved Subprojects",SUMIFS('SP List (I-REAP)'!$O:$O,'SP List (I-REAP)'!$D:$D,AllPGundertake!$C41,'SP List (I-REAP)'!$P:$P,AllPGundertake!$J$3,'SP List (I-REAP)'!$I:$I,AllPGundertake!$V$6),IF($J$3="Pipelined Subprojects",SUMIFS('SP List (I-REAP)'!$O:$O,'SP List (I-REAP)'!$D:$D,AllPGundertake!$C41,'SP List (I-REAP)'!$P:$P,AllPGundertake!$J$3,'SP List (I-REAP)'!$I:$I,AllPGundertake!$V$6))))/1000000</f>
        <v>0</v>
      </c>
      <c r="X41" s="149" t="str">
        <f>IF($J$3="Entire Portfolio",SUMIFS('SP List (I-REAP)'!$AA:$AA,'SP List (I-REAP)'!$D:$D,AllPGundertake!$C41,'SP List (I-REAP)'!$I:$I,$V$6),IF($J$3="Approved Subprojects",SUMIFS('SP List (I-REAP)'!$AA:$AA,'SP List (I-REAP)'!$D:$D,AllPGundertake!$C41,'SP List (I-REAP)'!$P:$P,AllPGundertake!$J$3,'SP List (I-REAP)'!$I:$I,$V$6),IF($J$3="Pipelined Subprojects",SUMIFS('SP List (I-REAP)'!$AA:$AA,'SP List (I-REAP)'!$D:$D,AllPGundertake!$C41,'SP List (I-REAP)'!$P:$P,AllPGundertake!$J$3,'SP List (I-REAP)'!$I:$I,$V$6))))</f>
        <v>0</v>
      </c>
      <c r="Y41" s="149" t="str">
        <f>IF($J$3="Entire Portfolio",SUMIFS('SP List (I-REAP)'!$AD:$AD,'SP List (I-REAP)'!$D:$D,AllPGundertake!$C41,'SP List (I-REAP)'!$I:$I,$V$6),IF($J$3="Approved Subprojects",SUMIFS('SP List (I-REAP)'!$AD:$AD,'SP List (I-REAP)'!$D:$D,AllPGundertake!$C41,'SP List (I-REAP)'!$P:$P,AllPGundertake!$J$3,'SP List (I-REAP)'!$I:$I,$V$6),IF($J$3="Pipelined Subprojects",SUMIFS('SP List (I-REAP)'!$AD:$AD,'SP List (I-REAP)'!$D:$D,AllPGundertake!$C41,'SP List (I-REAP)'!$P:$P,AllPGundertake!$J$3,'SP List (I-REAP)'!$I:$I,$V$6))))</f>
        <v>0</v>
      </c>
    </row>
    <row r="42" spans="1:26">
      <c r="B42" s="196" t="s">
        <v>22</v>
      </c>
      <c r="C42" s="196" t="s">
        <v>79</v>
      </c>
      <c r="D42" s="149" t="str">
        <f>IF($J$3="Entire Portfolio",COUNTIF('SP List (I-REAP)'!$D:$D,AllPGundertake!$C42),IF($J$3="Approved Subprojects",COUNTIFS('SP List (I-REAP)'!$D:$D,AllPGundertake!$C42,'SP List (I-REAP)'!$P:$P,AllPGundertake!$J$3),IF($J$3="Pipelined Subprojects",COUNTIFS('SP List (I-REAP)'!$D:$D,AllPGundertake!$C42,'SP List (I-REAP)'!$P:$P,AllPGundertake!$J$3))))</f>
        <v>0</v>
      </c>
      <c r="E42" s="148" t="str">
        <f>IF($J$3="Entire Portfolio",SUMIF('SP List (I-REAP)'!$D:$D,AllPGundertake!$C42,'SP List (I-REAP)'!$O:$O),IF($J$3="Approved Subprojects",SUMIFS('SP List (I-REAP)'!$O:$O,'SP List (I-REAP)'!$D:$D,AllPGundertake!$C42,'SP List (I-REAP)'!$P:$P,AllPGundertake!$J$3),IF($J$3="Pipelined Subprojects",SUMIFS('SP List (I-REAP)'!$O:$O,'SP List (I-REAP)'!$D:$D,AllPGundertake!$C42,'SP List (I-REAP)'!$P:$P,AllPGundertake!$J$3))))/1000000</f>
        <v>0</v>
      </c>
      <c r="F42" s="149" t="str">
        <f>IF($J$3="Entire Portfolio",SUMIF('SP List (I-REAP)'!$D:$D,AllPGundertake!$C42,'SP List (I-REAP)'!$AA:$AA),IF($J$3="Approved Subprojects",SUMIFS('SP List (I-REAP)'!$AA:$AA,'SP List (I-REAP)'!$D:$D,AllPGundertake!$C42,'SP List (I-REAP)'!$P:$P,AllPGundertake!$J$3),IF($J$3="Pipelined Subprojects",SUMIFS('SP List (I-REAP)'!$AA:$AA,'SP List (I-REAP)'!$D:$D,AllPGundertake!$C42,'SP List (I-REAP)'!$P:$P,AllPGundertake!$J$3))))</f>
        <v>0</v>
      </c>
      <c r="G42" s="149" t="str">
        <f>IF($J$3="Entire Portfolio",SUMIF('SP List (I-REAP)'!$D:$D,AllPGundertake!$C42,'SP List (I-REAP)'!$AD:$AD),IF($J$3="Approved Subprojects",SUMIFS('SP List (I-REAP)'!$AD:$AD,'SP List (I-REAP)'!$D:$D,AllPGundertake!$C42,'SP List (I-REAP)'!$P:$P,AllPGundertake!$J$3),IF($J$3="Pipelined Subprojects",SUMIFS('SP List (I-REAP)'!$AD:$AD,'SP List (I-REAP)'!$D:$D,AllPGundertake!$C42,'SP List (I-REAP)'!$P:$P,AllPGundertake!$J$3))))</f>
        <v>0</v>
      </c>
      <c r="H42" s="159" t="str">
        <f>IFERROR((+E42/F42)*1000," ")</f>
        <v>0</v>
      </c>
      <c r="I42" s="159" t="str">
        <f>IFERROR(E42*1000/G42," ")</f>
        <v>0</v>
      </c>
      <c r="J42" s="149" t="str">
        <f>IF($J$3="Entire Portfolio",COUNTIFS('SP List (I-REAP)'!$D:$D,AllPGundertake!$C42,'SP List (I-REAP)'!$I:$I,$J$6),IF($J$3="Approved Subprojects",COUNTIFS('SP List (I-REAP)'!$D:$D,AllPGundertake!$C42,'SP List (I-REAP)'!$P:$P,AllPGundertake!$J$3,'SP List (I-REAP)'!$I:$I,$J$6),IF($J$3="Pipelined Subprojects",COUNTIFS('SP List (I-REAP)'!$D:$D,AllPGundertake!$C42,'SP List (I-REAP)'!$P:$P,AllPGundertake!$J$3,'SP List (I-REAP)'!$I:$I,$J$6))))</f>
        <v>0</v>
      </c>
      <c r="K42" s="148" t="str">
        <f>IF($J$3="Entire Portfolio",SUMIFS('SP List (I-REAP)'!$O:$O,'SP List (I-REAP)'!$D:$D,AllPGundertake!$C42,'SP List (I-REAP)'!$I:$I,AllPGundertake!$J$6),IF($J$3="Approved Subprojects",SUMIFS('SP List (I-REAP)'!$O:$O,'SP List (I-REAP)'!$D:$D,AllPGundertake!$C42,'SP List (I-REAP)'!$P:$P,AllPGundertake!$J$3,'SP List (I-REAP)'!$I:$I,AllPGundertake!$J$6),IF($J$3="Pipelined Subprojects",SUMIFS('SP List (I-REAP)'!$O:$O,'SP List (I-REAP)'!$D:$D,AllPGundertake!$C42,'SP List (I-REAP)'!$P:$P,AllPGundertake!$J$3,'SP List (I-REAP)'!$I:$I,AllPGundertake!$J$6))))/1000000</f>
        <v>0</v>
      </c>
      <c r="L42" s="149" t="str">
        <f>IF($J$3="Entire Portfolio",SUMIFS('SP List (I-REAP)'!$AA:$AA,'SP List (I-REAP)'!$D:$D,AllPGundertake!$C42,'SP List (I-REAP)'!$I:$I,$J$6),IF($J$3="Approved Subprojects",SUMIFS('SP List (I-REAP)'!$AA:$AA,'SP List (I-REAP)'!$D:$D,AllPGundertake!$C42,'SP List (I-REAP)'!$P:$P,AllPGundertake!$J$3,'SP List (I-REAP)'!$I:$I,$J$6),IF($J$3="Pipelined Subprojects",SUMIFS('SP List (I-REAP)'!$AA:$AA,'SP List (I-REAP)'!$D:$D,AllPGundertake!$C42,'SP List (I-REAP)'!$P:$P,AllPGundertake!$J$3,'SP List (I-REAP)'!$I:$I,$J$6))))</f>
        <v>0</v>
      </c>
      <c r="M42" s="149" t="str">
        <f>IF($J$3="Entire Portfolio",SUMIFS('SP List (I-REAP)'!$AD:$AD,'SP List (I-REAP)'!$D:$D,AllPGundertake!$C42,'SP List (I-REAP)'!$I:$I,$J$6),IF($J$3="Approved Subprojects",SUMIFS('SP List (I-REAP)'!$AD:$AD,'SP List (I-REAP)'!$D:$D,AllPGundertake!$C42,'SP List (I-REAP)'!$P:$P,AllPGundertake!$J$3,'SP List (I-REAP)'!$I:$I,$J$6),IF($J$3="Pipelined Subprojects",SUMIFS('SP List (I-REAP)'!$AD:$AD,'SP List (I-REAP)'!$D:$D,AllPGundertake!$C42,'SP List (I-REAP)'!$P:$P,AllPGundertake!$J$3,'SP List (I-REAP)'!$I:$I,$J$6))))</f>
        <v>0</v>
      </c>
      <c r="N42" s="149" t="str">
        <f>IF($J$3="Entire Portfolio",COUNTIFS('SP List (I-REAP)'!$D:$D,AllPGundertake!$C42,'SP List (I-REAP)'!$I:$I,$N$6),IF($J$3="Approved Subprojects",COUNTIFS('SP List (I-REAP)'!$D:$D,AllPGundertake!$C42,'SP List (I-REAP)'!$P:$P,AllPGundertake!$J$3,'SP List (I-REAP)'!$I:$I,$N$6),IF($J$3="Pipelined Subprojects",COUNTIFS('SP List (I-REAP)'!$D:$D,AllPGundertake!$C42,'SP List (I-REAP)'!$P:$P,AllPGundertake!$J$3,'SP List (I-REAP)'!$I:$I,$N$6))))</f>
        <v>0</v>
      </c>
      <c r="O42" s="148" t="str">
        <f>IF($J$3="Entire Portfolio",SUMIFS('SP List (I-REAP)'!$O:$O,'SP List (I-REAP)'!$D:$D,AllPGundertake!$C42,'SP List (I-REAP)'!$I:$I,AllPGundertake!$N$6),IF($J$3="Approved Subprojects",SUMIFS('SP List (I-REAP)'!$O:$O,'SP List (I-REAP)'!$D:$D,AllPGundertake!$C42,'SP List (I-REAP)'!$P:$P,AllPGundertake!$J$3,'SP List (I-REAP)'!$I:$I,AllPGundertake!$N$6),IF($J$3="Pipelined Subprojects",SUMIFS('SP List (I-REAP)'!$O:$O,'SP List (I-REAP)'!$D:$D,AllPGundertake!$C42,'SP List (I-REAP)'!$P:$P,AllPGundertake!$J$3,'SP List (I-REAP)'!$I:$I,AllPGundertake!$N$6))))/1000000</f>
        <v>0</v>
      </c>
      <c r="P42" s="149" t="str">
        <f>IF($J$3="Entire Portfolio",SUMIFS('SP List (I-REAP)'!$AA:$AA,'SP List (I-REAP)'!$D:$D,AllPGundertake!$C42,'SP List (I-REAP)'!$I:$I,$N$6),IF($J$3="Approved Subprojects",SUMIFS('SP List (I-REAP)'!$AA:$AA,'SP List (I-REAP)'!$D:$D,AllPGundertake!$C42,'SP List (I-REAP)'!$P:$P,AllPGundertake!$J$3,'SP List (I-REAP)'!$I:$I,$N$6),IF($J$3="Pipelined Subprojects",SUMIFS('SP List (I-REAP)'!$AA:$AA,'SP List (I-REAP)'!$D:$D,AllPGundertake!$C42,'SP List (I-REAP)'!$P:$P,AllPGundertake!$J$3,'SP List (I-REAP)'!$I:$I,$N$6))))</f>
        <v>0</v>
      </c>
      <c r="Q42" s="149" t="str">
        <f>IF($J$3="Entire Portfolio",SUMIFS('SP List (I-REAP)'!$AD:$AD,'SP List (I-REAP)'!$D:$D,AllPGundertake!$C42,'SP List (I-REAP)'!$I:$I,$N$6),IF($J$3="Approved Subprojects",SUMIFS('SP List (I-REAP)'!$AD:$AD,'SP List (I-REAP)'!$D:$D,AllPGundertake!$C42,'SP List (I-REAP)'!$P:$P,AllPGundertake!$J$3,'SP List (I-REAP)'!$I:$I,$N$6),IF($J$3="Pipelined Subprojects",SUMIFS('SP List (I-REAP)'!$AD:$AD,'SP List (I-REAP)'!$D:$D,AllPGundertake!$C42,'SP List (I-REAP)'!$P:$P,AllPGundertake!$J$3,'SP List (I-REAP)'!$I:$I,$N$6))))</f>
        <v>0</v>
      </c>
      <c r="R42" s="149" t="str">
        <f>IF($J$3="Entire Portfolio",COUNTIFS('SP List (I-REAP)'!$D:$D,AllPGundertake!$C42,'SP List (I-REAP)'!$I:$I,$R$6),IF($J$3="Approved Subprojects",COUNTIFS('SP List (I-REAP)'!$D:$D,AllPGundertake!$C42,'SP List (I-REAP)'!$P:$P,AllPGundertake!$J$3,'SP List (I-REAP)'!$I:$I,$R$6),IF($J$3="Pipelined Subprojects",COUNTIFS('SP List (I-REAP)'!$D:$D,AllPGundertake!$C42,'SP List (I-REAP)'!$P:$P,AllPGundertake!$J$3,'SP List (I-REAP)'!$I:$I,$R$6))))</f>
        <v>0</v>
      </c>
      <c r="S42" s="148" t="str">
        <f>IF($J$3="Entire Portfolio",SUMIFS('SP List (I-REAP)'!$O:$O,'SP List (I-REAP)'!$D:$D,AllPGundertake!$C42,'SP List (I-REAP)'!$I:$I,AllPGundertake!$R$6),IF($J$3="Approved Subprojects",SUMIFS('SP List (I-REAP)'!$O:$O,'SP List (I-REAP)'!$D:$D,AllPGundertake!$C42,'SP List (I-REAP)'!$P:$P,AllPGundertake!$J$3,'SP List (I-REAP)'!$I:$I,AllPGundertake!$R$6),IF($J$3="Pipelined Subprojects",SUMIFS('SP List (I-REAP)'!$O:$O,'SP List (I-REAP)'!$D:$D,AllPGundertake!$C42,'SP List (I-REAP)'!$P:$P,AllPGundertake!$J$3,'SP List (I-REAP)'!$I:$I,AllPGundertake!$R$6))))/1000000</f>
        <v>0</v>
      </c>
      <c r="T42" s="149" t="str">
        <f>IF($J$3="Entire Portfolio",SUMIFS('SP List (I-REAP)'!$AA:$AA,'SP List (I-REAP)'!$D:$D,AllPGundertake!$C42,'SP List (I-REAP)'!$I:$I,$R$6),IF($J$3="Approved Subprojects",SUMIFS('SP List (I-REAP)'!$AA:$AA,'SP List (I-REAP)'!$D:$D,AllPGundertake!$C42,'SP List (I-REAP)'!$P:$P,AllPGundertake!$J$3,'SP List (I-REAP)'!$I:$I,$R$6),IF($J$3="Pipelined Subprojects",SUMIFS('SP List (I-REAP)'!$AA:$AA,'SP List (I-REAP)'!$D:$D,AllPGundertake!$C42,'SP List (I-REAP)'!$P:$P,AllPGundertake!$J$3,'SP List (I-REAP)'!$I:$I,$R$6))))</f>
        <v>0</v>
      </c>
      <c r="U42" s="149" t="str">
        <f>IF($J$3="Entire Portfolio",SUMIFS('SP List (I-REAP)'!$AD:$AD,'SP List (I-REAP)'!$D:$D,AllPGundertake!$C42,'SP List (I-REAP)'!$I:$I,$R$6),IF($J$3="Approved Subprojects",SUMIFS('SP List (I-REAP)'!$AD:$AD,'SP List (I-REAP)'!$D:$D,AllPGundertake!$C42,'SP List (I-REAP)'!$P:$P,AllPGundertake!$J$3,'SP List (I-REAP)'!$I:$I,$R$6),IF($J$3="Pipelined Subprojects",SUMIFS('SP List (I-REAP)'!$AD:$AD,'SP List (I-REAP)'!$D:$D,AllPGundertake!$C42,'SP List (I-REAP)'!$P:$P,AllPGundertake!$J$3,'SP List (I-REAP)'!$I:$I,$R$6))))</f>
        <v>0</v>
      </c>
      <c r="V42" s="149" t="str">
        <f>IF($J$3="Entire Portfolio",COUNTIFS('SP List (I-REAP)'!$D:$D,AllPGundertake!$C42,'SP List (I-REAP)'!$I:$I,$V$6),IF($J$3="Approved Subprojects",COUNTIFS('SP List (I-REAP)'!$D:$D,AllPGundertake!$C42,'SP List (I-REAP)'!$P:$P,AllPGundertake!$J$3,'SP List (I-REAP)'!$I:$I,$V$6),IF($J$3="Pipelined Subprojects",COUNTIFS('SP List (I-REAP)'!$D:$D,AllPGundertake!$C42,'SP List (I-REAP)'!$P:$P,AllPGundertake!$J$3,'SP List (I-REAP)'!$I:$I,$V$6))))</f>
        <v>0</v>
      </c>
      <c r="W42" s="148" t="str">
        <f>IF($J$3="Entire Portfolio",SUMIFS('SP List (I-REAP)'!$O:$O,'SP List (I-REAP)'!$D:$D,AllPGundertake!$C42,'SP List (I-REAP)'!$I:$I,AllPGundertake!$V$6),IF($J$3="Approved Subprojects",SUMIFS('SP List (I-REAP)'!$O:$O,'SP List (I-REAP)'!$D:$D,AllPGundertake!$C42,'SP List (I-REAP)'!$P:$P,AllPGundertake!$J$3,'SP List (I-REAP)'!$I:$I,AllPGundertake!$V$6),IF($J$3="Pipelined Subprojects",SUMIFS('SP List (I-REAP)'!$O:$O,'SP List (I-REAP)'!$D:$D,AllPGundertake!$C42,'SP List (I-REAP)'!$P:$P,AllPGundertake!$J$3,'SP List (I-REAP)'!$I:$I,AllPGundertake!$V$6))))/1000000</f>
        <v>0</v>
      </c>
      <c r="X42" s="149" t="str">
        <f>IF($J$3="Entire Portfolio",SUMIFS('SP List (I-REAP)'!$AA:$AA,'SP List (I-REAP)'!$D:$D,AllPGundertake!$C42,'SP List (I-REAP)'!$I:$I,$V$6),IF($J$3="Approved Subprojects",SUMIFS('SP List (I-REAP)'!$AA:$AA,'SP List (I-REAP)'!$D:$D,AllPGundertake!$C42,'SP List (I-REAP)'!$P:$P,AllPGundertake!$J$3,'SP List (I-REAP)'!$I:$I,$V$6),IF($J$3="Pipelined Subprojects",SUMIFS('SP List (I-REAP)'!$AA:$AA,'SP List (I-REAP)'!$D:$D,AllPGundertake!$C42,'SP List (I-REAP)'!$P:$P,AllPGundertake!$J$3,'SP List (I-REAP)'!$I:$I,$V$6))))</f>
        <v>0</v>
      </c>
      <c r="Y42" s="149" t="str">
        <f>IF($J$3="Entire Portfolio",SUMIFS('SP List (I-REAP)'!$AD:$AD,'SP List (I-REAP)'!$D:$D,AllPGundertake!$C42,'SP List (I-REAP)'!$I:$I,$V$6),IF($J$3="Approved Subprojects",SUMIFS('SP List (I-REAP)'!$AD:$AD,'SP List (I-REAP)'!$D:$D,AllPGundertake!$C42,'SP List (I-REAP)'!$P:$P,AllPGundertake!$J$3,'SP List (I-REAP)'!$I:$I,$V$6),IF($J$3="Pipelined Subprojects",SUMIFS('SP List (I-REAP)'!$AD:$AD,'SP List (I-REAP)'!$D:$D,AllPGundertake!$C42,'SP List (I-REAP)'!$P:$P,AllPGundertake!$J$3,'SP List (I-REAP)'!$I:$I,$V$6))))</f>
        <v>0</v>
      </c>
    </row>
    <row r="43" spans="1:26">
      <c r="B43" s="196" t="s">
        <v>22</v>
      </c>
      <c r="C43" s="196" t="s">
        <v>80</v>
      </c>
      <c r="D43" s="149" t="str">
        <f>IF($J$3="Entire Portfolio",COUNTIF('SP List (I-REAP)'!$D:$D,AllPGundertake!$C43),IF($J$3="Approved Subprojects",COUNTIFS('SP List (I-REAP)'!$D:$D,AllPGundertake!$C43,'SP List (I-REAP)'!$P:$P,AllPGundertake!$J$3),IF($J$3="Pipelined Subprojects",COUNTIFS('SP List (I-REAP)'!$D:$D,AllPGundertake!$C43,'SP List (I-REAP)'!$P:$P,AllPGundertake!$J$3))))</f>
        <v>0</v>
      </c>
      <c r="E43" s="148" t="str">
        <f>IF($J$3="Entire Portfolio",SUMIF('SP List (I-REAP)'!$D:$D,AllPGundertake!$C43,'SP List (I-REAP)'!$O:$O),IF($J$3="Approved Subprojects",SUMIFS('SP List (I-REAP)'!$O:$O,'SP List (I-REAP)'!$D:$D,AllPGundertake!$C43,'SP List (I-REAP)'!$P:$P,AllPGundertake!$J$3),IF($J$3="Pipelined Subprojects",SUMIFS('SP List (I-REAP)'!$O:$O,'SP List (I-REAP)'!$D:$D,AllPGundertake!$C43,'SP List (I-REAP)'!$P:$P,AllPGundertake!$J$3))))/1000000</f>
        <v>0</v>
      </c>
      <c r="F43" s="149" t="str">
        <f>IF($J$3="Entire Portfolio",SUMIF('SP List (I-REAP)'!$D:$D,AllPGundertake!$C43,'SP List (I-REAP)'!$AA:$AA),IF($J$3="Approved Subprojects",SUMIFS('SP List (I-REAP)'!$AA:$AA,'SP List (I-REAP)'!$D:$D,AllPGundertake!$C43,'SP List (I-REAP)'!$P:$P,AllPGundertake!$J$3),IF($J$3="Pipelined Subprojects",SUMIFS('SP List (I-REAP)'!$AA:$AA,'SP List (I-REAP)'!$D:$D,AllPGundertake!$C43,'SP List (I-REAP)'!$P:$P,AllPGundertake!$J$3))))</f>
        <v>0</v>
      </c>
      <c r="G43" s="149" t="str">
        <f>IF($J$3="Entire Portfolio",SUMIF('SP List (I-REAP)'!$D:$D,AllPGundertake!$C43,'SP List (I-REAP)'!$AD:$AD),IF($J$3="Approved Subprojects",SUMIFS('SP List (I-REAP)'!$AD:$AD,'SP List (I-REAP)'!$D:$D,AllPGundertake!$C43,'SP List (I-REAP)'!$P:$P,AllPGundertake!$J$3),IF($J$3="Pipelined Subprojects",SUMIFS('SP List (I-REAP)'!$AD:$AD,'SP List (I-REAP)'!$D:$D,AllPGundertake!$C43,'SP List (I-REAP)'!$P:$P,AllPGundertake!$J$3))))</f>
        <v>0</v>
      </c>
      <c r="H43" s="159" t="str">
        <f>IFERROR((+E43/F43)*1000," ")</f>
        <v>0</v>
      </c>
      <c r="I43" s="159" t="str">
        <f>IFERROR(E43*1000/G43," ")</f>
        <v>0</v>
      </c>
      <c r="J43" s="149" t="str">
        <f>IF($J$3="Entire Portfolio",COUNTIFS('SP List (I-REAP)'!$D:$D,AllPGundertake!$C43,'SP List (I-REAP)'!$I:$I,$J$6),IF($J$3="Approved Subprojects",COUNTIFS('SP List (I-REAP)'!$D:$D,AllPGundertake!$C43,'SP List (I-REAP)'!$P:$P,AllPGundertake!$J$3,'SP List (I-REAP)'!$I:$I,$J$6),IF($J$3="Pipelined Subprojects",COUNTIFS('SP List (I-REAP)'!$D:$D,AllPGundertake!$C43,'SP List (I-REAP)'!$P:$P,AllPGundertake!$J$3,'SP List (I-REAP)'!$I:$I,$J$6))))</f>
        <v>0</v>
      </c>
      <c r="K43" s="148" t="str">
        <f>IF($J$3="Entire Portfolio",SUMIFS('SP List (I-REAP)'!$O:$O,'SP List (I-REAP)'!$D:$D,AllPGundertake!$C43,'SP List (I-REAP)'!$I:$I,AllPGundertake!$J$6),IF($J$3="Approved Subprojects",SUMIFS('SP List (I-REAP)'!$O:$O,'SP List (I-REAP)'!$D:$D,AllPGundertake!$C43,'SP List (I-REAP)'!$P:$P,AllPGundertake!$J$3,'SP List (I-REAP)'!$I:$I,AllPGundertake!$J$6),IF($J$3="Pipelined Subprojects",SUMIFS('SP List (I-REAP)'!$O:$O,'SP List (I-REAP)'!$D:$D,AllPGundertake!$C43,'SP List (I-REAP)'!$P:$P,AllPGundertake!$J$3,'SP List (I-REAP)'!$I:$I,AllPGundertake!$J$6))))/1000000</f>
        <v>0</v>
      </c>
      <c r="L43" s="149" t="str">
        <f>IF($J$3="Entire Portfolio",SUMIFS('SP List (I-REAP)'!$AA:$AA,'SP List (I-REAP)'!$D:$D,AllPGundertake!$C43,'SP List (I-REAP)'!$I:$I,$J$6),IF($J$3="Approved Subprojects",SUMIFS('SP List (I-REAP)'!$AA:$AA,'SP List (I-REAP)'!$D:$D,AllPGundertake!$C43,'SP List (I-REAP)'!$P:$P,AllPGundertake!$J$3,'SP List (I-REAP)'!$I:$I,$J$6),IF($J$3="Pipelined Subprojects",SUMIFS('SP List (I-REAP)'!$AA:$AA,'SP List (I-REAP)'!$D:$D,AllPGundertake!$C43,'SP List (I-REAP)'!$P:$P,AllPGundertake!$J$3,'SP List (I-REAP)'!$I:$I,$J$6))))</f>
        <v>0</v>
      </c>
      <c r="M43" s="149" t="str">
        <f>IF($J$3="Entire Portfolio",SUMIFS('SP List (I-REAP)'!$AD:$AD,'SP List (I-REAP)'!$D:$D,AllPGundertake!$C43,'SP List (I-REAP)'!$I:$I,$J$6),IF($J$3="Approved Subprojects",SUMIFS('SP List (I-REAP)'!$AD:$AD,'SP List (I-REAP)'!$D:$D,AllPGundertake!$C43,'SP List (I-REAP)'!$P:$P,AllPGundertake!$J$3,'SP List (I-REAP)'!$I:$I,$J$6),IF($J$3="Pipelined Subprojects",SUMIFS('SP List (I-REAP)'!$AD:$AD,'SP List (I-REAP)'!$D:$D,AllPGundertake!$C43,'SP List (I-REAP)'!$P:$P,AllPGundertake!$J$3,'SP List (I-REAP)'!$I:$I,$J$6))))</f>
        <v>0</v>
      </c>
      <c r="N43" s="149" t="str">
        <f>IF($J$3="Entire Portfolio",COUNTIFS('SP List (I-REAP)'!$D:$D,AllPGundertake!$C43,'SP List (I-REAP)'!$I:$I,$N$6),IF($J$3="Approved Subprojects",COUNTIFS('SP List (I-REAP)'!$D:$D,AllPGundertake!$C43,'SP List (I-REAP)'!$P:$P,AllPGundertake!$J$3,'SP List (I-REAP)'!$I:$I,$N$6),IF($J$3="Pipelined Subprojects",COUNTIFS('SP List (I-REAP)'!$D:$D,AllPGundertake!$C43,'SP List (I-REAP)'!$P:$P,AllPGundertake!$J$3,'SP List (I-REAP)'!$I:$I,$N$6))))</f>
        <v>0</v>
      </c>
      <c r="O43" s="148" t="str">
        <f>IF($J$3="Entire Portfolio",SUMIFS('SP List (I-REAP)'!$O:$O,'SP List (I-REAP)'!$D:$D,AllPGundertake!$C43,'SP List (I-REAP)'!$I:$I,AllPGundertake!$N$6),IF($J$3="Approved Subprojects",SUMIFS('SP List (I-REAP)'!$O:$O,'SP List (I-REAP)'!$D:$D,AllPGundertake!$C43,'SP List (I-REAP)'!$P:$P,AllPGundertake!$J$3,'SP List (I-REAP)'!$I:$I,AllPGundertake!$N$6),IF($J$3="Pipelined Subprojects",SUMIFS('SP List (I-REAP)'!$O:$O,'SP List (I-REAP)'!$D:$D,AllPGundertake!$C43,'SP List (I-REAP)'!$P:$P,AllPGundertake!$J$3,'SP List (I-REAP)'!$I:$I,AllPGundertake!$N$6))))/1000000</f>
        <v>0</v>
      </c>
      <c r="P43" s="149" t="str">
        <f>IF($J$3="Entire Portfolio",SUMIFS('SP List (I-REAP)'!$AA:$AA,'SP List (I-REAP)'!$D:$D,AllPGundertake!$C43,'SP List (I-REAP)'!$I:$I,$N$6),IF($J$3="Approved Subprojects",SUMIFS('SP List (I-REAP)'!$AA:$AA,'SP List (I-REAP)'!$D:$D,AllPGundertake!$C43,'SP List (I-REAP)'!$P:$P,AllPGundertake!$J$3,'SP List (I-REAP)'!$I:$I,$N$6),IF($J$3="Pipelined Subprojects",SUMIFS('SP List (I-REAP)'!$AA:$AA,'SP List (I-REAP)'!$D:$D,AllPGundertake!$C43,'SP List (I-REAP)'!$P:$P,AllPGundertake!$J$3,'SP List (I-REAP)'!$I:$I,$N$6))))</f>
        <v>0</v>
      </c>
      <c r="Q43" s="149" t="str">
        <f>IF($J$3="Entire Portfolio",SUMIFS('SP List (I-REAP)'!$AD:$AD,'SP List (I-REAP)'!$D:$D,AllPGundertake!$C43,'SP List (I-REAP)'!$I:$I,$N$6),IF($J$3="Approved Subprojects",SUMIFS('SP List (I-REAP)'!$AD:$AD,'SP List (I-REAP)'!$D:$D,AllPGundertake!$C43,'SP List (I-REAP)'!$P:$P,AllPGundertake!$J$3,'SP List (I-REAP)'!$I:$I,$N$6),IF($J$3="Pipelined Subprojects",SUMIFS('SP List (I-REAP)'!$AD:$AD,'SP List (I-REAP)'!$D:$D,AllPGundertake!$C43,'SP List (I-REAP)'!$P:$P,AllPGundertake!$J$3,'SP List (I-REAP)'!$I:$I,$N$6))))</f>
        <v>0</v>
      </c>
      <c r="R43" s="149" t="str">
        <f>IF($J$3="Entire Portfolio",COUNTIFS('SP List (I-REAP)'!$D:$D,AllPGundertake!$C43,'SP List (I-REAP)'!$I:$I,$R$6),IF($J$3="Approved Subprojects",COUNTIFS('SP List (I-REAP)'!$D:$D,AllPGundertake!$C43,'SP List (I-REAP)'!$P:$P,AllPGundertake!$J$3,'SP List (I-REAP)'!$I:$I,$R$6),IF($J$3="Pipelined Subprojects",COUNTIFS('SP List (I-REAP)'!$D:$D,AllPGundertake!$C43,'SP List (I-REAP)'!$P:$P,AllPGundertake!$J$3,'SP List (I-REAP)'!$I:$I,$R$6))))</f>
        <v>0</v>
      </c>
      <c r="S43" s="148" t="str">
        <f>IF($J$3="Entire Portfolio",SUMIFS('SP List (I-REAP)'!$O:$O,'SP List (I-REAP)'!$D:$D,AllPGundertake!$C43,'SP List (I-REAP)'!$I:$I,AllPGundertake!$R$6),IF($J$3="Approved Subprojects",SUMIFS('SP List (I-REAP)'!$O:$O,'SP List (I-REAP)'!$D:$D,AllPGundertake!$C43,'SP List (I-REAP)'!$P:$P,AllPGundertake!$J$3,'SP List (I-REAP)'!$I:$I,AllPGundertake!$R$6),IF($J$3="Pipelined Subprojects",SUMIFS('SP List (I-REAP)'!$O:$O,'SP List (I-REAP)'!$D:$D,AllPGundertake!$C43,'SP List (I-REAP)'!$P:$P,AllPGundertake!$J$3,'SP List (I-REAP)'!$I:$I,AllPGundertake!$R$6))))/1000000</f>
        <v>0</v>
      </c>
      <c r="T43" s="149" t="str">
        <f>IF($J$3="Entire Portfolio",SUMIFS('SP List (I-REAP)'!$AA:$AA,'SP List (I-REAP)'!$D:$D,AllPGundertake!$C43,'SP List (I-REAP)'!$I:$I,$R$6),IF($J$3="Approved Subprojects",SUMIFS('SP List (I-REAP)'!$AA:$AA,'SP List (I-REAP)'!$D:$D,AllPGundertake!$C43,'SP List (I-REAP)'!$P:$P,AllPGundertake!$J$3,'SP List (I-REAP)'!$I:$I,$R$6),IF($J$3="Pipelined Subprojects",SUMIFS('SP List (I-REAP)'!$AA:$AA,'SP List (I-REAP)'!$D:$D,AllPGundertake!$C43,'SP List (I-REAP)'!$P:$P,AllPGundertake!$J$3,'SP List (I-REAP)'!$I:$I,$R$6))))</f>
        <v>0</v>
      </c>
      <c r="U43" s="149" t="str">
        <f>IF($J$3="Entire Portfolio",SUMIFS('SP List (I-REAP)'!$AD:$AD,'SP List (I-REAP)'!$D:$D,AllPGundertake!$C43,'SP List (I-REAP)'!$I:$I,$R$6),IF($J$3="Approved Subprojects",SUMIFS('SP List (I-REAP)'!$AD:$AD,'SP List (I-REAP)'!$D:$D,AllPGundertake!$C43,'SP List (I-REAP)'!$P:$P,AllPGundertake!$J$3,'SP List (I-REAP)'!$I:$I,$R$6),IF($J$3="Pipelined Subprojects",SUMIFS('SP List (I-REAP)'!$AD:$AD,'SP List (I-REAP)'!$D:$D,AllPGundertake!$C43,'SP List (I-REAP)'!$P:$P,AllPGundertake!$J$3,'SP List (I-REAP)'!$I:$I,$R$6))))</f>
        <v>0</v>
      </c>
      <c r="V43" s="149" t="str">
        <f>IF($J$3="Entire Portfolio",COUNTIFS('SP List (I-REAP)'!$D:$D,AllPGundertake!$C43,'SP List (I-REAP)'!$I:$I,$V$6),IF($J$3="Approved Subprojects",COUNTIFS('SP List (I-REAP)'!$D:$D,AllPGundertake!$C43,'SP List (I-REAP)'!$P:$P,AllPGundertake!$J$3,'SP List (I-REAP)'!$I:$I,$V$6),IF($J$3="Pipelined Subprojects",COUNTIFS('SP List (I-REAP)'!$D:$D,AllPGundertake!$C43,'SP List (I-REAP)'!$P:$P,AllPGundertake!$J$3,'SP List (I-REAP)'!$I:$I,$V$6))))</f>
        <v>0</v>
      </c>
      <c r="W43" s="148" t="str">
        <f>IF($J$3="Entire Portfolio",SUMIFS('SP List (I-REAP)'!$O:$O,'SP List (I-REAP)'!$D:$D,AllPGundertake!$C43,'SP List (I-REAP)'!$I:$I,AllPGundertake!$V$6),IF($J$3="Approved Subprojects",SUMIFS('SP List (I-REAP)'!$O:$O,'SP List (I-REAP)'!$D:$D,AllPGundertake!$C43,'SP List (I-REAP)'!$P:$P,AllPGundertake!$J$3,'SP List (I-REAP)'!$I:$I,AllPGundertake!$V$6),IF($J$3="Pipelined Subprojects",SUMIFS('SP List (I-REAP)'!$O:$O,'SP List (I-REAP)'!$D:$D,AllPGundertake!$C43,'SP List (I-REAP)'!$P:$P,AllPGundertake!$J$3,'SP List (I-REAP)'!$I:$I,AllPGundertake!$V$6))))/1000000</f>
        <v>0</v>
      </c>
      <c r="X43" s="149" t="str">
        <f>IF($J$3="Entire Portfolio",SUMIFS('SP List (I-REAP)'!$AA:$AA,'SP List (I-REAP)'!$D:$D,AllPGundertake!$C43,'SP List (I-REAP)'!$I:$I,$V$6),IF($J$3="Approved Subprojects",SUMIFS('SP List (I-REAP)'!$AA:$AA,'SP List (I-REAP)'!$D:$D,AllPGundertake!$C43,'SP List (I-REAP)'!$P:$P,AllPGundertake!$J$3,'SP List (I-REAP)'!$I:$I,$V$6),IF($J$3="Pipelined Subprojects",SUMIFS('SP List (I-REAP)'!$AA:$AA,'SP List (I-REAP)'!$D:$D,AllPGundertake!$C43,'SP List (I-REAP)'!$P:$P,AllPGundertake!$J$3,'SP List (I-REAP)'!$I:$I,$V$6))))</f>
        <v>0</v>
      </c>
      <c r="Y43" s="149" t="str">
        <f>IF($J$3="Entire Portfolio",SUMIFS('SP List (I-REAP)'!$AD:$AD,'SP List (I-REAP)'!$D:$D,AllPGundertake!$C43,'SP List (I-REAP)'!$I:$I,$V$6),IF($J$3="Approved Subprojects",SUMIFS('SP List (I-REAP)'!$AD:$AD,'SP List (I-REAP)'!$D:$D,AllPGundertake!$C43,'SP List (I-REAP)'!$P:$P,AllPGundertake!$J$3,'SP List (I-REAP)'!$I:$I,$V$6),IF($J$3="Pipelined Subprojects",SUMIFS('SP List (I-REAP)'!$AD:$AD,'SP List (I-REAP)'!$D:$D,AllPGundertake!$C43,'SP List (I-REAP)'!$P:$P,AllPGundertake!$J$3,'SP List (I-REAP)'!$I:$I,$V$6))))</f>
        <v>0</v>
      </c>
    </row>
    <row r="44" spans="1:26">
      <c r="B44" s="196" t="s">
        <v>22</v>
      </c>
      <c r="C44" s="196" t="s">
        <v>85</v>
      </c>
      <c r="D44" s="149" t="str">
        <f>IF($J$3="Entire Portfolio",COUNTIF('SP List (I-REAP)'!$D:$D,AllPGundertake!$C44),IF($J$3="Approved Subprojects",COUNTIFS('SP List (I-REAP)'!$D:$D,AllPGundertake!$C44,'SP List (I-REAP)'!$P:$P,AllPGundertake!$J$3),IF($J$3="Pipelined Subprojects",COUNTIFS('SP List (I-REAP)'!$D:$D,AllPGundertake!$C44,'SP List (I-REAP)'!$P:$P,AllPGundertake!$J$3))))</f>
        <v>0</v>
      </c>
      <c r="E44" s="148" t="str">
        <f>IF($J$3="Entire Portfolio",SUMIF('SP List (I-REAP)'!$D:$D,AllPGundertake!$C44,'SP List (I-REAP)'!$O:$O),IF($J$3="Approved Subprojects",SUMIFS('SP List (I-REAP)'!$O:$O,'SP List (I-REAP)'!$D:$D,AllPGundertake!$C44,'SP List (I-REAP)'!$P:$P,AllPGundertake!$J$3),IF($J$3="Pipelined Subprojects",SUMIFS('SP List (I-REAP)'!$O:$O,'SP List (I-REAP)'!$D:$D,AllPGundertake!$C44,'SP List (I-REAP)'!$P:$P,AllPGundertake!$J$3))))/1000000</f>
        <v>0</v>
      </c>
      <c r="F44" s="149" t="str">
        <f>IF($J$3="Entire Portfolio",SUMIF('SP List (I-REAP)'!$D:$D,AllPGundertake!$C44,'SP List (I-REAP)'!$AA:$AA),IF($J$3="Approved Subprojects",SUMIFS('SP List (I-REAP)'!$AA:$AA,'SP List (I-REAP)'!$D:$D,AllPGundertake!$C44,'SP List (I-REAP)'!$P:$P,AllPGundertake!$J$3),IF($J$3="Pipelined Subprojects",SUMIFS('SP List (I-REAP)'!$AA:$AA,'SP List (I-REAP)'!$D:$D,AllPGundertake!$C44,'SP List (I-REAP)'!$P:$P,AllPGundertake!$J$3))))</f>
        <v>0</v>
      </c>
      <c r="G44" s="149" t="str">
        <f>IF($J$3="Entire Portfolio",SUMIF('SP List (I-REAP)'!$D:$D,AllPGundertake!$C44,'SP List (I-REAP)'!$AD:$AD),IF($J$3="Approved Subprojects",SUMIFS('SP List (I-REAP)'!$AD:$AD,'SP List (I-REAP)'!$D:$D,AllPGundertake!$C44,'SP List (I-REAP)'!$P:$P,AllPGundertake!$J$3),IF($J$3="Pipelined Subprojects",SUMIFS('SP List (I-REAP)'!$AD:$AD,'SP List (I-REAP)'!$D:$D,AllPGundertake!$C44,'SP List (I-REAP)'!$P:$P,AllPGundertake!$J$3))))</f>
        <v>0</v>
      </c>
      <c r="H44" s="159" t="str">
        <f>IFERROR((+E44/F44)*1000," ")</f>
        <v>0</v>
      </c>
      <c r="I44" s="159" t="str">
        <f>IFERROR(E44*1000/G44," ")</f>
        <v>0</v>
      </c>
      <c r="J44" s="149" t="str">
        <f>IF($J$3="Entire Portfolio",COUNTIFS('SP List (I-REAP)'!$D:$D,AllPGundertake!$C44,'SP List (I-REAP)'!$I:$I,$J$6),IF($J$3="Approved Subprojects",COUNTIFS('SP List (I-REAP)'!$D:$D,AllPGundertake!$C44,'SP List (I-REAP)'!$P:$P,AllPGundertake!$J$3,'SP List (I-REAP)'!$I:$I,$J$6),IF($J$3="Pipelined Subprojects",COUNTIFS('SP List (I-REAP)'!$D:$D,AllPGundertake!$C44,'SP List (I-REAP)'!$P:$P,AllPGundertake!$J$3,'SP List (I-REAP)'!$I:$I,$J$6))))</f>
        <v>0</v>
      </c>
      <c r="K44" s="148" t="str">
        <f>IF($J$3="Entire Portfolio",SUMIFS('SP List (I-REAP)'!$O:$O,'SP List (I-REAP)'!$D:$D,AllPGundertake!$C44,'SP List (I-REAP)'!$I:$I,AllPGundertake!$J$6),IF($J$3="Approved Subprojects",SUMIFS('SP List (I-REAP)'!$O:$O,'SP List (I-REAP)'!$D:$D,AllPGundertake!$C44,'SP List (I-REAP)'!$P:$P,AllPGundertake!$J$3,'SP List (I-REAP)'!$I:$I,AllPGundertake!$J$6),IF($J$3="Pipelined Subprojects",SUMIFS('SP List (I-REAP)'!$O:$O,'SP List (I-REAP)'!$D:$D,AllPGundertake!$C44,'SP List (I-REAP)'!$P:$P,AllPGundertake!$J$3,'SP List (I-REAP)'!$I:$I,AllPGundertake!$J$6))))/1000000</f>
        <v>0</v>
      </c>
      <c r="L44" s="149" t="str">
        <f>IF($J$3="Entire Portfolio",SUMIFS('SP List (I-REAP)'!$AA:$AA,'SP List (I-REAP)'!$D:$D,AllPGundertake!$C44,'SP List (I-REAP)'!$I:$I,$J$6),IF($J$3="Approved Subprojects",SUMIFS('SP List (I-REAP)'!$AA:$AA,'SP List (I-REAP)'!$D:$D,AllPGundertake!$C44,'SP List (I-REAP)'!$P:$P,AllPGundertake!$J$3,'SP List (I-REAP)'!$I:$I,$J$6),IF($J$3="Pipelined Subprojects",SUMIFS('SP List (I-REAP)'!$AA:$AA,'SP List (I-REAP)'!$D:$D,AllPGundertake!$C44,'SP List (I-REAP)'!$P:$P,AllPGundertake!$J$3,'SP List (I-REAP)'!$I:$I,$J$6))))</f>
        <v>0</v>
      </c>
      <c r="M44" s="149" t="str">
        <f>IF($J$3="Entire Portfolio",SUMIFS('SP List (I-REAP)'!$AD:$AD,'SP List (I-REAP)'!$D:$D,AllPGundertake!$C44,'SP List (I-REAP)'!$I:$I,$J$6),IF($J$3="Approved Subprojects",SUMIFS('SP List (I-REAP)'!$AD:$AD,'SP List (I-REAP)'!$D:$D,AllPGundertake!$C44,'SP List (I-REAP)'!$P:$P,AllPGundertake!$J$3,'SP List (I-REAP)'!$I:$I,$J$6),IF($J$3="Pipelined Subprojects",SUMIFS('SP List (I-REAP)'!$AD:$AD,'SP List (I-REAP)'!$D:$D,AllPGundertake!$C44,'SP List (I-REAP)'!$P:$P,AllPGundertake!$J$3,'SP List (I-REAP)'!$I:$I,$J$6))))</f>
        <v>0</v>
      </c>
      <c r="N44" s="149" t="str">
        <f>IF($J$3="Entire Portfolio",COUNTIFS('SP List (I-REAP)'!$D:$D,AllPGundertake!$C44,'SP List (I-REAP)'!$I:$I,$N$6),IF($J$3="Approved Subprojects",COUNTIFS('SP List (I-REAP)'!$D:$D,AllPGundertake!$C44,'SP List (I-REAP)'!$P:$P,AllPGundertake!$J$3,'SP List (I-REAP)'!$I:$I,$N$6),IF($J$3="Pipelined Subprojects",COUNTIFS('SP List (I-REAP)'!$D:$D,AllPGundertake!$C44,'SP List (I-REAP)'!$P:$P,AllPGundertake!$J$3,'SP List (I-REAP)'!$I:$I,$N$6))))</f>
        <v>0</v>
      </c>
      <c r="O44" s="148" t="str">
        <f>IF($J$3="Entire Portfolio",SUMIFS('SP List (I-REAP)'!$O:$O,'SP List (I-REAP)'!$D:$D,AllPGundertake!$C44,'SP List (I-REAP)'!$I:$I,AllPGundertake!$N$6),IF($J$3="Approved Subprojects",SUMIFS('SP List (I-REAP)'!$O:$O,'SP List (I-REAP)'!$D:$D,AllPGundertake!$C44,'SP List (I-REAP)'!$P:$P,AllPGundertake!$J$3,'SP List (I-REAP)'!$I:$I,AllPGundertake!$N$6),IF($J$3="Pipelined Subprojects",SUMIFS('SP List (I-REAP)'!$O:$O,'SP List (I-REAP)'!$D:$D,AllPGundertake!$C44,'SP List (I-REAP)'!$P:$P,AllPGundertake!$J$3,'SP List (I-REAP)'!$I:$I,AllPGundertake!$N$6))))/1000000</f>
        <v>0</v>
      </c>
      <c r="P44" s="149" t="str">
        <f>IF($J$3="Entire Portfolio",SUMIFS('SP List (I-REAP)'!$AA:$AA,'SP List (I-REAP)'!$D:$D,AllPGundertake!$C44,'SP List (I-REAP)'!$I:$I,$N$6),IF($J$3="Approved Subprojects",SUMIFS('SP List (I-REAP)'!$AA:$AA,'SP List (I-REAP)'!$D:$D,AllPGundertake!$C44,'SP List (I-REAP)'!$P:$P,AllPGundertake!$J$3,'SP List (I-REAP)'!$I:$I,$N$6),IF($J$3="Pipelined Subprojects",SUMIFS('SP List (I-REAP)'!$AA:$AA,'SP List (I-REAP)'!$D:$D,AllPGundertake!$C44,'SP List (I-REAP)'!$P:$P,AllPGundertake!$J$3,'SP List (I-REAP)'!$I:$I,$N$6))))</f>
        <v>0</v>
      </c>
      <c r="Q44" s="149" t="str">
        <f>IF($J$3="Entire Portfolio",SUMIFS('SP List (I-REAP)'!$AD:$AD,'SP List (I-REAP)'!$D:$D,AllPGundertake!$C44,'SP List (I-REAP)'!$I:$I,$N$6),IF($J$3="Approved Subprojects",SUMIFS('SP List (I-REAP)'!$AD:$AD,'SP List (I-REAP)'!$D:$D,AllPGundertake!$C44,'SP List (I-REAP)'!$P:$P,AllPGundertake!$J$3,'SP List (I-REAP)'!$I:$I,$N$6),IF($J$3="Pipelined Subprojects",SUMIFS('SP List (I-REAP)'!$AD:$AD,'SP List (I-REAP)'!$D:$D,AllPGundertake!$C44,'SP List (I-REAP)'!$P:$P,AllPGundertake!$J$3,'SP List (I-REAP)'!$I:$I,$N$6))))</f>
        <v>0</v>
      </c>
      <c r="R44" s="149" t="str">
        <f>IF($J$3="Entire Portfolio",COUNTIFS('SP List (I-REAP)'!$D:$D,AllPGundertake!$C44,'SP List (I-REAP)'!$I:$I,$R$6),IF($J$3="Approved Subprojects",COUNTIFS('SP List (I-REAP)'!$D:$D,AllPGundertake!$C44,'SP List (I-REAP)'!$P:$P,AllPGundertake!$J$3,'SP List (I-REAP)'!$I:$I,$R$6),IF($J$3="Pipelined Subprojects",COUNTIFS('SP List (I-REAP)'!$D:$D,AllPGundertake!$C44,'SP List (I-REAP)'!$P:$P,AllPGundertake!$J$3,'SP List (I-REAP)'!$I:$I,$R$6))))</f>
        <v>0</v>
      </c>
      <c r="S44" s="148" t="str">
        <f>IF($J$3="Entire Portfolio",SUMIFS('SP List (I-REAP)'!$O:$O,'SP List (I-REAP)'!$D:$D,AllPGundertake!$C44,'SP List (I-REAP)'!$I:$I,AllPGundertake!$R$6),IF($J$3="Approved Subprojects",SUMIFS('SP List (I-REAP)'!$O:$O,'SP List (I-REAP)'!$D:$D,AllPGundertake!$C44,'SP List (I-REAP)'!$P:$P,AllPGundertake!$J$3,'SP List (I-REAP)'!$I:$I,AllPGundertake!$R$6),IF($J$3="Pipelined Subprojects",SUMIFS('SP List (I-REAP)'!$O:$O,'SP List (I-REAP)'!$D:$D,AllPGundertake!$C44,'SP List (I-REAP)'!$P:$P,AllPGundertake!$J$3,'SP List (I-REAP)'!$I:$I,AllPGundertake!$R$6))))/1000000</f>
        <v>0</v>
      </c>
      <c r="T44" s="149" t="str">
        <f>IF($J$3="Entire Portfolio",SUMIFS('SP List (I-REAP)'!$AA:$AA,'SP List (I-REAP)'!$D:$D,AllPGundertake!$C44,'SP List (I-REAP)'!$I:$I,$R$6),IF($J$3="Approved Subprojects",SUMIFS('SP List (I-REAP)'!$AA:$AA,'SP List (I-REAP)'!$D:$D,AllPGundertake!$C44,'SP List (I-REAP)'!$P:$P,AllPGundertake!$J$3,'SP List (I-REAP)'!$I:$I,$R$6),IF($J$3="Pipelined Subprojects",SUMIFS('SP List (I-REAP)'!$AA:$AA,'SP List (I-REAP)'!$D:$D,AllPGundertake!$C44,'SP List (I-REAP)'!$P:$P,AllPGundertake!$J$3,'SP List (I-REAP)'!$I:$I,$R$6))))</f>
        <v>0</v>
      </c>
      <c r="U44" s="149" t="str">
        <f>IF($J$3="Entire Portfolio",SUMIFS('SP List (I-REAP)'!$AD:$AD,'SP List (I-REAP)'!$D:$D,AllPGundertake!$C44,'SP List (I-REAP)'!$I:$I,$R$6),IF($J$3="Approved Subprojects",SUMIFS('SP List (I-REAP)'!$AD:$AD,'SP List (I-REAP)'!$D:$D,AllPGundertake!$C44,'SP List (I-REAP)'!$P:$P,AllPGundertake!$J$3,'SP List (I-REAP)'!$I:$I,$R$6),IF($J$3="Pipelined Subprojects",SUMIFS('SP List (I-REAP)'!$AD:$AD,'SP List (I-REAP)'!$D:$D,AllPGundertake!$C44,'SP List (I-REAP)'!$P:$P,AllPGundertake!$J$3,'SP List (I-REAP)'!$I:$I,$R$6))))</f>
        <v>0</v>
      </c>
      <c r="V44" s="149" t="str">
        <f>IF($J$3="Entire Portfolio",COUNTIFS('SP List (I-REAP)'!$D:$D,AllPGundertake!$C44,'SP List (I-REAP)'!$I:$I,$V$6),IF($J$3="Approved Subprojects",COUNTIFS('SP List (I-REAP)'!$D:$D,AllPGundertake!$C44,'SP List (I-REAP)'!$P:$P,AllPGundertake!$J$3,'SP List (I-REAP)'!$I:$I,$V$6),IF($J$3="Pipelined Subprojects",COUNTIFS('SP List (I-REAP)'!$D:$D,AllPGundertake!$C44,'SP List (I-REAP)'!$P:$P,AllPGundertake!$J$3,'SP List (I-REAP)'!$I:$I,$V$6))))</f>
        <v>0</v>
      </c>
      <c r="W44" s="148" t="str">
        <f>IF($J$3="Entire Portfolio",SUMIFS('SP List (I-REAP)'!$O:$O,'SP List (I-REAP)'!$D:$D,AllPGundertake!$C44,'SP List (I-REAP)'!$I:$I,AllPGundertake!$V$6),IF($J$3="Approved Subprojects",SUMIFS('SP List (I-REAP)'!$O:$O,'SP List (I-REAP)'!$D:$D,AllPGundertake!$C44,'SP List (I-REAP)'!$P:$P,AllPGundertake!$J$3,'SP List (I-REAP)'!$I:$I,AllPGundertake!$V$6),IF($J$3="Pipelined Subprojects",SUMIFS('SP List (I-REAP)'!$O:$O,'SP List (I-REAP)'!$D:$D,AllPGundertake!$C44,'SP List (I-REAP)'!$P:$P,AllPGundertake!$J$3,'SP List (I-REAP)'!$I:$I,AllPGundertake!$V$6))))/1000000</f>
        <v>0</v>
      </c>
      <c r="X44" s="149" t="str">
        <f>IF($J$3="Entire Portfolio",SUMIFS('SP List (I-REAP)'!$AA:$AA,'SP List (I-REAP)'!$D:$D,AllPGundertake!$C44,'SP List (I-REAP)'!$I:$I,$V$6),IF($J$3="Approved Subprojects",SUMIFS('SP List (I-REAP)'!$AA:$AA,'SP List (I-REAP)'!$D:$D,AllPGundertake!$C44,'SP List (I-REAP)'!$P:$P,AllPGundertake!$J$3,'SP List (I-REAP)'!$I:$I,$V$6),IF($J$3="Pipelined Subprojects",SUMIFS('SP List (I-REAP)'!$AA:$AA,'SP List (I-REAP)'!$D:$D,AllPGundertake!$C44,'SP List (I-REAP)'!$P:$P,AllPGundertake!$J$3,'SP List (I-REAP)'!$I:$I,$V$6))))</f>
        <v>0</v>
      </c>
      <c r="Y44" s="149" t="str">
        <f>IF($J$3="Entire Portfolio",SUMIFS('SP List (I-REAP)'!$AD:$AD,'SP List (I-REAP)'!$D:$D,AllPGundertake!$C44,'SP List (I-REAP)'!$I:$I,$V$6),IF($J$3="Approved Subprojects",SUMIFS('SP List (I-REAP)'!$AD:$AD,'SP List (I-REAP)'!$D:$D,AllPGundertake!$C44,'SP List (I-REAP)'!$P:$P,AllPGundertake!$J$3,'SP List (I-REAP)'!$I:$I,$V$6),IF($J$3="Pipelined Subprojects",SUMIFS('SP List (I-REAP)'!$AD:$AD,'SP List (I-REAP)'!$D:$D,AllPGundertake!$C44,'SP List (I-REAP)'!$P:$P,AllPGundertake!$J$3,'SP List (I-REAP)'!$I:$I,$V$6))))</f>
        <v>0</v>
      </c>
    </row>
    <row r="45" spans="1:26" customHeight="1" ht="15">
      <c r="B45" s="302" t="s">
        <v>2033</v>
      </c>
      <c r="C45" s="303"/>
      <c r="D45" s="215" t="str">
        <f>SUM(D40:D44)</f>
        <v>0</v>
      </c>
      <c r="E45" s="211" t="str">
        <f>SUM(E40:E44)</f>
        <v>0</v>
      </c>
      <c r="F45" s="215" t="str">
        <f>SUM(F40:F44)</f>
        <v>0</v>
      </c>
      <c r="G45" s="215" t="str">
        <f>SUM(G40:G44)</f>
        <v>0</v>
      </c>
      <c r="H45" s="211" t="str">
        <f>IFERROR((+E45/F45)*1000," ")</f>
        <v>0</v>
      </c>
      <c r="I45" s="211" t="str">
        <f>IFERROR(E45*1000/G45," ")</f>
        <v>0</v>
      </c>
      <c r="J45" s="215" t="str">
        <f>SUM(J40:J44)</f>
        <v>0</v>
      </c>
      <c r="K45" s="211" t="str">
        <f>SUM(K40:K44)</f>
        <v>0</v>
      </c>
      <c r="L45" s="215" t="str">
        <f>SUM(L40:L44)</f>
        <v>0</v>
      </c>
      <c r="M45" s="215" t="str">
        <f>SUM(M40:M44)</f>
        <v>0</v>
      </c>
      <c r="N45" s="215" t="str">
        <f>SUM(N40:N44)</f>
        <v>0</v>
      </c>
      <c r="O45" s="211" t="str">
        <f>SUM(O40:O44)</f>
        <v>0</v>
      </c>
      <c r="P45" s="215" t="str">
        <f>SUM(P40:P44)</f>
        <v>0</v>
      </c>
      <c r="Q45" s="215" t="str">
        <f>SUM(Q40:Q44)</f>
        <v>0</v>
      </c>
      <c r="R45" s="215" t="str">
        <f>SUM(R40:R44)</f>
        <v>0</v>
      </c>
      <c r="S45" s="211" t="str">
        <f>SUM(S40:S44)</f>
        <v>0</v>
      </c>
      <c r="T45" s="215" t="str">
        <f>SUM(T40:T44)</f>
        <v>0</v>
      </c>
      <c r="U45" s="215" t="str">
        <f>SUM(U40:U44)</f>
        <v>0</v>
      </c>
      <c r="V45" s="215" t="str">
        <f>SUM(V40:V44)</f>
        <v>0</v>
      </c>
      <c r="W45" s="211" t="str">
        <f>SUM(W40:W44)</f>
        <v>0</v>
      </c>
      <c r="X45" s="215" t="str">
        <f>SUM(X40:X44)</f>
        <v>0</v>
      </c>
      <c r="Y45" s="215" t="str">
        <f>SUM(Y40:Y44)</f>
        <v>0</v>
      </c>
    </row>
    <row r="46" spans="1:26">
      <c r="B46" s="196" t="s">
        <v>24</v>
      </c>
      <c r="C46" s="196" t="s">
        <v>17</v>
      </c>
      <c r="D46" s="149" t="str">
        <f>IF($J$3="Entire Portfolio",COUNTIF('SP List (I-REAP)'!$D:$D,AllPGundertake!$C46),IF($J$3="Approved Subprojects",COUNTIFS('SP List (I-REAP)'!$D:$D,AllPGundertake!$C46,'SP List (I-REAP)'!$P:$P,AllPGundertake!$J$3),IF($J$3="Pipelined Subprojects",COUNTIFS('SP List (I-REAP)'!$D:$D,AllPGundertake!$C46,'SP List (I-REAP)'!$P:$P,AllPGundertake!$J$3))))</f>
        <v>0</v>
      </c>
      <c r="E46" s="148" t="str">
        <f>IF($J$3="Entire Portfolio",SUMIF('SP List (I-REAP)'!$D:$D,AllPGundertake!$C46,'SP List (I-REAP)'!$O:$O),IF($J$3="Approved Subprojects",SUMIFS('SP List (I-REAP)'!$O:$O,'SP List (I-REAP)'!$D:$D,AllPGundertake!$C46,'SP List (I-REAP)'!$P:$P,AllPGundertake!$J$3),IF($J$3="Pipelined Subprojects",SUMIFS('SP List (I-REAP)'!$O:$O,'SP List (I-REAP)'!$D:$D,AllPGundertake!$C46,'SP List (I-REAP)'!$P:$P,AllPGundertake!$J$3))))/1000000</f>
        <v>0</v>
      </c>
      <c r="F46" s="149" t="str">
        <f>IF($J$3="Entire Portfolio",SUMIF('SP List (I-REAP)'!$D:$D,AllPGundertake!$C46,'SP List (I-REAP)'!$AA:$AA),IF($J$3="Approved Subprojects",SUMIFS('SP List (I-REAP)'!$AA:$AA,'SP List (I-REAP)'!$D:$D,AllPGundertake!$C46,'SP List (I-REAP)'!$P:$P,AllPGundertake!$J$3),IF($J$3="Pipelined Subprojects",SUMIFS('SP List (I-REAP)'!$AA:$AA,'SP List (I-REAP)'!$D:$D,AllPGundertake!$C46,'SP List (I-REAP)'!$P:$P,AllPGundertake!$J$3))))</f>
        <v>0</v>
      </c>
      <c r="G46" s="149" t="str">
        <f>IF($J$3="Entire Portfolio",SUMIF('SP List (I-REAP)'!$D:$D,AllPGundertake!$C46,'SP List (I-REAP)'!$AD:$AD),IF($J$3="Approved Subprojects",SUMIFS('SP List (I-REAP)'!$AD:$AD,'SP List (I-REAP)'!$D:$D,AllPGundertake!$C46,'SP List (I-REAP)'!$P:$P,AllPGundertake!$J$3),IF($J$3="Pipelined Subprojects",SUMIFS('SP List (I-REAP)'!$AD:$AD,'SP List (I-REAP)'!$D:$D,AllPGundertake!$C46,'SP List (I-REAP)'!$P:$P,AllPGundertake!$J$3))))</f>
        <v>0</v>
      </c>
      <c r="H46" s="159" t="str">
        <f>IFERROR((+E46/F46)*1000," ")</f>
        <v>0</v>
      </c>
      <c r="I46" s="159" t="str">
        <f>IFERROR(E46*1000/G46," ")</f>
        <v>0</v>
      </c>
      <c r="J46" s="149" t="str">
        <f>IF($J$3="Entire Portfolio",COUNTIFS('SP List (I-REAP)'!$D:$D,AllPGundertake!$C46,'SP List (I-REAP)'!$I:$I,$J$6),IF($J$3="Approved Subprojects",COUNTIFS('SP List (I-REAP)'!$D:$D,AllPGundertake!$C46,'SP List (I-REAP)'!$P:$P,AllPGundertake!$J$3,'SP List (I-REAP)'!$I:$I,$J$6),IF($J$3="Pipelined Subprojects",COUNTIFS('SP List (I-REAP)'!$D:$D,AllPGundertake!$C46,'SP List (I-REAP)'!$P:$P,AllPGundertake!$J$3,'SP List (I-REAP)'!$I:$I,$J$6))))</f>
        <v>0</v>
      </c>
      <c r="K46" s="148" t="str">
        <f>IF($J$3="Entire Portfolio",SUMIFS('SP List (I-REAP)'!$O:$O,'SP List (I-REAP)'!$D:$D,AllPGundertake!$C46,'SP List (I-REAP)'!$I:$I,AllPGundertake!$J$6),IF($J$3="Approved Subprojects",SUMIFS('SP List (I-REAP)'!$O:$O,'SP List (I-REAP)'!$D:$D,AllPGundertake!$C46,'SP List (I-REAP)'!$P:$P,AllPGundertake!$J$3,'SP List (I-REAP)'!$I:$I,AllPGundertake!$J$6),IF($J$3="Pipelined Subprojects",SUMIFS('SP List (I-REAP)'!$O:$O,'SP List (I-REAP)'!$D:$D,AllPGundertake!$C46,'SP List (I-REAP)'!$P:$P,AllPGundertake!$J$3,'SP List (I-REAP)'!$I:$I,AllPGundertake!$J$6))))/1000000</f>
        <v>0</v>
      </c>
      <c r="L46" s="149" t="str">
        <f>IF($J$3="Entire Portfolio",SUMIFS('SP List (I-REAP)'!$AA:$AA,'SP List (I-REAP)'!$D:$D,AllPGundertake!$C46,'SP List (I-REAP)'!$I:$I,$J$6),IF($J$3="Approved Subprojects",SUMIFS('SP List (I-REAP)'!$AA:$AA,'SP List (I-REAP)'!$D:$D,AllPGundertake!$C46,'SP List (I-REAP)'!$P:$P,AllPGundertake!$J$3,'SP List (I-REAP)'!$I:$I,$J$6),IF($J$3="Pipelined Subprojects",SUMIFS('SP List (I-REAP)'!$AA:$AA,'SP List (I-REAP)'!$D:$D,AllPGundertake!$C46,'SP List (I-REAP)'!$P:$P,AllPGundertake!$J$3,'SP List (I-REAP)'!$I:$I,$J$6))))</f>
        <v>0</v>
      </c>
      <c r="M46" s="149" t="str">
        <f>IF($J$3="Entire Portfolio",SUMIFS('SP List (I-REAP)'!$AD:$AD,'SP List (I-REAP)'!$D:$D,AllPGundertake!$C46,'SP List (I-REAP)'!$I:$I,$J$6),IF($J$3="Approved Subprojects",SUMIFS('SP List (I-REAP)'!$AD:$AD,'SP List (I-REAP)'!$D:$D,AllPGundertake!$C46,'SP List (I-REAP)'!$P:$P,AllPGundertake!$J$3,'SP List (I-REAP)'!$I:$I,$J$6),IF($J$3="Pipelined Subprojects",SUMIFS('SP List (I-REAP)'!$AD:$AD,'SP List (I-REAP)'!$D:$D,AllPGundertake!$C46,'SP List (I-REAP)'!$P:$P,AllPGundertake!$J$3,'SP List (I-REAP)'!$I:$I,$J$6))))</f>
        <v>0</v>
      </c>
      <c r="N46" s="149" t="str">
        <f>IF($J$3="Entire Portfolio",COUNTIFS('SP List (I-REAP)'!$D:$D,AllPGundertake!$C46,'SP List (I-REAP)'!$I:$I,$N$6),IF($J$3="Approved Subprojects",COUNTIFS('SP List (I-REAP)'!$D:$D,AllPGundertake!$C46,'SP List (I-REAP)'!$P:$P,AllPGundertake!$J$3,'SP List (I-REAP)'!$I:$I,$N$6),IF($J$3="Pipelined Subprojects",COUNTIFS('SP List (I-REAP)'!$D:$D,AllPGundertake!$C46,'SP List (I-REAP)'!$P:$P,AllPGundertake!$J$3,'SP List (I-REAP)'!$I:$I,$N$6))))</f>
        <v>0</v>
      </c>
      <c r="O46" s="148" t="str">
        <f>IF($J$3="Entire Portfolio",SUMIFS('SP List (I-REAP)'!$O:$O,'SP List (I-REAP)'!$D:$D,AllPGundertake!$C46,'SP List (I-REAP)'!$I:$I,AllPGundertake!$N$6),IF($J$3="Approved Subprojects",SUMIFS('SP List (I-REAP)'!$O:$O,'SP List (I-REAP)'!$D:$D,AllPGundertake!$C46,'SP List (I-REAP)'!$P:$P,AllPGundertake!$J$3,'SP List (I-REAP)'!$I:$I,AllPGundertake!$N$6),IF($J$3="Pipelined Subprojects",SUMIFS('SP List (I-REAP)'!$O:$O,'SP List (I-REAP)'!$D:$D,AllPGundertake!$C46,'SP List (I-REAP)'!$P:$P,AllPGundertake!$J$3,'SP List (I-REAP)'!$I:$I,AllPGundertake!$N$6))))/1000000</f>
        <v>0</v>
      </c>
      <c r="P46" s="149" t="str">
        <f>IF($J$3="Entire Portfolio",SUMIFS('SP List (I-REAP)'!$AA:$AA,'SP List (I-REAP)'!$D:$D,AllPGundertake!$C46,'SP List (I-REAP)'!$I:$I,$N$6),IF($J$3="Approved Subprojects",SUMIFS('SP List (I-REAP)'!$AA:$AA,'SP List (I-REAP)'!$D:$D,AllPGundertake!$C46,'SP List (I-REAP)'!$P:$P,AllPGundertake!$J$3,'SP List (I-REAP)'!$I:$I,$N$6),IF($J$3="Pipelined Subprojects",SUMIFS('SP List (I-REAP)'!$AA:$AA,'SP List (I-REAP)'!$D:$D,AllPGundertake!$C46,'SP List (I-REAP)'!$P:$P,AllPGundertake!$J$3,'SP List (I-REAP)'!$I:$I,$N$6))))</f>
        <v>0</v>
      </c>
      <c r="Q46" s="149" t="str">
        <f>IF($J$3="Entire Portfolio",SUMIFS('SP List (I-REAP)'!$AD:$AD,'SP List (I-REAP)'!$D:$D,AllPGundertake!$C46,'SP List (I-REAP)'!$I:$I,$N$6),IF($J$3="Approved Subprojects",SUMIFS('SP List (I-REAP)'!$AD:$AD,'SP List (I-REAP)'!$D:$D,AllPGundertake!$C46,'SP List (I-REAP)'!$P:$P,AllPGundertake!$J$3,'SP List (I-REAP)'!$I:$I,$N$6),IF($J$3="Pipelined Subprojects",SUMIFS('SP List (I-REAP)'!$AD:$AD,'SP List (I-REAP)'!$D:$D,AllPGundertake!$C46,'SP List (I-REAP)'!$P:$P,AllPGundertake!$J$3,'SP List (I-REAP)'!$I:$I,$N$6))))</f>
        <v>0</v>
      </c>
      <c r="R46" s="149" t="str">
        <f>IF($J$3="Entire Portfolio",COUNTIFS('SP List (I-REAP)'!$D:$D,AllPGundertake!$C46,'SP List (I-REAP)'!$I:$I,$R$6),IF($J$3="Approved Subprojects",COUNTIFS('SP List (I-REAP)'!$D:$D,AllPGundertake!$C46,'SP List (I-REAP)'!$P:$P,AllPGundertake!$J$3,'SP List (I-REAP)'!$I:$I,$R$6),IF($J$3="Pipelined Subprojects",COUNTIFS('SP List (I-REAP)'!$D:$D,AllPGundertake!$C46,'SP List (I-REAP)'!$P:$P,AllPGundertake!$J$3,'SP List (I-REAP)'!$I:$I,$R$6))))</f>
        <v>0</v>
      </c>
      <c r="S46" s="148" t="str">
        <f>IF($J$3="Entire Portfolio",SUMIFS('SP List (I-REAP)'!$O:$O,'SP List (I-REAP)'!$D:$D,AllPGundertake!$C46,'SP List (I-REAP)'!$I:$I,AllPGundertake!$R$6),IF($J$3="Approved Subprojects",SUMIFS('SP List (I-REAP)'!$O:$O,'SP List (I-REAP)'!$D:$D,AllPGundertake!$C46,'SP List (I-REAP)'!$P:$P,AllPGundertake!$J$3,'SP List (I-REAP)'!$I:$I,AllPGundertake!$R$6),IF($J$3="Pipelined Subprojects",SUMIFS('SP List (I-REAP)'!$O:$O,'SP List (I-REAP)'!$D:$D,AllPGundertake!$C46,'SP List (I-REAP)'!$P:$P,AllPGundertake!$J$3,'SP List (I-REAP)'!$I:$I,AllPGundertake!$R$6))))/1000000</f>
        <v>0</v>
      </c>
      <c r="T46" s="149" t="str">
        <f>IF($J$3="Entire Portfolio",SUMIFS('SP List (I-REAP)'!$AA:$AA,'SP List (I-REAP)'!$D:$D,AllPGundertake!$C46,'SP List (I-REAP)'!$I:$I,$R$6),IF($J$3="Approved Subprojects",SUMIFS('SP List (I-REAP)'!$AA:$AA,'SP List (I-REAP)'!$D:$D,AllPGundertake!$C46,'SP List (I-REAP)'!$P:$P,AllPGundertake!$J$3,'SP List (I-REAP)'!$I:$I,$R$6),IF($J$3="Pipelined Subprojects",SUMIFS('SP List (I-REAP)'!$AA:$AA,'SP List (I-REAP)'!$D:$D,AllPGundertake!$C46,'SP List (I-REAP)'!$P:$P,AllPGundertake!$J$3,'SP List (I-REAP)'!$I:$I,$R$6))))</f>
        <v>0</v>
      </c>
      <c r="U46" s="149" t="str">
        <f>IF($J$3="Entire Portfolio",SUMIFS('SP List (I-REAP)'!$AD:$AD,'SP List (I-REAP)'!$D:$D,AllPGundertake!$C46,'SP List (I-REAP)'!$I:$I,$R$6),IF($J$3="Approved Subprojects",SUMIFS('SP List (I-REAP)'!$AD:$AD,'SP List (I-REAP)'!$D:$D,AllPGundertake!$C46,'SP List (I-REAP)'!$P:$P,AllPGundertake!$J$3,'SP List (I-REAP)'!$I:$I,$R$6),IF($J$3="Pipelined Subprojects",SUMIFS('SP List (I-REAP)'!$AD:$AD,'SP List (I-REAP)'!$D:$D,AllPGundertake!$C46,'SP List (I-REAP)'!$P:$P,AllPGundertake!$J$3,'SP List (I-REAP)'!$I:$I,$R$6))))</f>
        <v>0</v>
      </c>
      <c r="V46" s="149" t="str">
        <f>IF($J$3="Entire Portfolio",COUNTIFS('SP List (I-REAP)'!$D:$D,AllPGundertake!$C46,'SP List (I-REAP)'!$I:$I,$V$6),IF($J$3="Approved Subprojects",COUNTIFS('SP List (I-REAP)'!$D:$D,AllPGundertake!$C46,'SP List (I-REAP)'!$P:$P,AllPGundertake!$J$3,'SP List (I-REAP)'!$I:$I,$V$6),IF($J$3="Pipelined Subprojects",COUNTIFS('SP List (I-REAP)'!$D:$D,AllPGundertake!$C46,'SP List (I-REAP)'!$P:$P,AllPGundertake!$J$3,'SP List (I-REAP)'!$I:$I,$V$6))))</f>
        <v>0</v>
      </c>
      <c r="W46" s="148" t="str">
        <f>IF($J$3="Entire Portfolio",SUMIFS('SP List (I-REAP)'!$O:$O,'SP List (I-REAP)'!$D:$D,AllPGundertake!$C46,'SP List (I-REAP)'!$I:$I,AllPGundertake!$V$6),IF($J$3="Approved Subprojects",SUMIFS('SP List (I-REAP)'!$O:$O,'SP List (I-REAP)'!$D:$D,AllPGundertake!$C46,'SP List (I-REAP)'!$P:$P,AllPGundertake!$J$3,'SP List (I-REAP)'!$I:$I,AllPGundertake!$V$6),IF($J$3="Pipelined Subprojects",SUMIFS('SP List (I-REAP)'!$O:$O,'SP List (I-REAP)'!$D:$D,AllPGundertake!$C46,'SP List (I-REAP)'!$P:$P,AllPGundertake!$J$3,'SP List (I-REAP)'!$I:$I,AllPGundertake!$V$6))))/1000000</f>
        <v>0</v>
      </c>
      <c r="X46" s="149" t="str">
        <f>IF($J$3="Entire Portfolio",SUMIFS('SP List (I-REAP)'!$AA:$AA,'SP List (I-REAP)'!$D:$D,AllPGundertake!$C46,'SP List (I-REAP)'!$I:$I,$V$6),IF($J$3="Approved Subprojects",SUMIFS('SP List (I-REAP)'!$AA:$AA,'SP List (I-REAP)'!$D:$D,AllPGundertake!$C46,'SP List (I-REAP)'!$P:$P,AllPGundertake!$J$3,'SP List (I-REAP)'!$I:$I,$V$6),IF($J$3="Pipelined Subprojects",SUMIFS('SP List (I-REAP)'!$AA:$AA,'SP List (I-REAP)'!$D:$D,AllPGundertake!$C46,'SP List (I-REAP)'!$P:$P,AllPGundertake!$J$3,'SP List (I-REAP)'!$I:$I,$V$6))))</f>
        <v>0</v>
      </c>
      <c r="Y46" s="149" t="str">
        <f>IF($J$3="Entire Portfolio",SUMIFS('SP List (I-REAP)'!$AD:$AD,'SP List (I-REAP)'!$D:$D,AllPGundertake!$C46,'SP List (I-REAP)'!$I:$I,$V$6),IF($J$3="Approved Subprojects",SUMIFS('SP List (I-REAP)'!$AD:$AD,'SP List (I-REAP)'!$D:$D,AllPGundertake!$C46,'SP List (I-REAP)'!$P:$P,AllPGundertake!$J$3,'SP List (I-REAP)'!$I:$I,$V$6),IF($J$3="Pipelined Subprojects",SUMIFS('SP List (I-REAP)'!$AD:$AD,'SP List (I-REAP)'!$D:$D,AllPGundertake!$C46,'SP List (I-REAP)'!$P:$P,AllPGundertake!$J$3,'SP List (I-REAP)'!$I:$I,$V$6))))</f>
        <v>0</v>
      </c>
    </row>
    <row r="47" spans="1:26">
      <c r="B47" s="196" t="s">
        <v>24</v>
      </c>
      <c r="C47" s="196" t="s">
        <v>43</v>
      </c>
      <c r="D47" s="149" t="str">
        <f>IF($J$3="Entire Portfolio",COUNTIF('SP List (I-REAP)'!$D:$D,AllPGundertake!$C47),IF($J$3="Approved Subprojects",COUNTIFS('SP List (I-REAP)'!$D:$D,AllPGundertake!$C47,'SP List (I-REAP)'!$P:$P,AllPGundertake!$J$3),IF($J$3="Pipelined Subprojects",COUNTIFS('SP List (I-REAP)'!$D:$D,AllPGundertake!$C47,'SP List (I-REAP)'!$P:$P,AllPGundertake!$J$3))))</f>
        <v>0</v>
      </c>
      <c r="E47" s="148" t="str">
        <f>IF($J$3="Entire Portfolio",SUMIF('SP List (I-REAP)'!$D:$D,AllPGundertake!$C47,'SP List (I-REAP)'!$O:$O),IF($J$3="Approved Subprojects",SUMIFS('SP List (I-REAP)'!$O:$O,'SP List (I-REAP)'!$D:$D,AllPGundertake!$C47,'SP List (I-REAP)'!$P:$P,AllPGundertake!$J$3),IF($J$3="Pipelined Subprojects",SUMIFS('SP List (I-REAP)'!$O:$O,'SP List (I-REAP)'!$D:$D,AllPGundertake!$C47,'SP List (I-REAP)'!$P:$P,AllPGundertake!$J$3))))/1000000</f>
        <v>0</v>
      </c>
      <c r="F47" s="149" t="str">
        <f>IF($J$3="Entire Portfolio",SUMIF('SP List (I-REAP)'!$D:$D,AllPGundertake!$C47,'SP List (I-REAP)'!$AA:$AA),IF($J$3="Approved Subprojects",SUMIFS('SP List (I-REAP)'!$AA:$AA,'SP List (I-REAP)'!$D:$D,AllPGundertake!$C47,'SP List (I-REAP)'!$P:$P,AllPGundertake!$J$3),IF($J$3="Pipelined Subprojects",SUMIFS('SP List (I-REAP)'!$AA:$AA,'SP List (I-REAP)'!$D:$D,AllPGundertake!$C47,'SP List (I-REAP)'!$P:$P,AllPGundertake!$J$3))))</f>
        <v>0</v>
      </c>
      <c r="G47" s="149" t="str">
        <f>IF($J$3="Entire Portfolio",SUMIF('SP List (I-REAP)'!$D:$D,AllPGundertake!$C47,'SP List (I-REAP)'!$AD:$AD),IF($J$3="Approved Subprojects",SUMIFS('SP List (I-REAP)'!$AD:$AD,'SP List (I-REAP)'!$D:$D,AllPGundertake!$C47,'SP List (I-REAP)'!$P:$P,AllPGundertake!$J$3),IF($J$3="Pipelined Subprojects",SUMIFS('SP List (I-REAP)'!$AD:$AD,'SP List (I-REAP)'!$D:$D,AllPGundertake!$C47,'SP List (I-REAP)'!$P:$P,AllPGundertake!$J$3))))</f>
        <v>0</v>
      </c>
      <c r="H47" s="159" t="str">
        <f>IFERROR((+E47/F47)*1000," ")</f>
        <v>0</v>
      </c>
      <c r="I47" s="159" t="str">
        <f>IFERROR(E47*1000/G47," ")</f>
        <v>0</v>
      </c>
      <c r="J47" s="149" t="str">
        <f>IF($J$3="Entire Portfolio",COUNTIFS('SP List (I-REAP)'!$D:$D,AllPGundertake!$C47,'SP List (I-REAP)'!$I:$I,$J$6),IF($J$3="Approved Subprojects",COUNTIFS('SP List (I-REAP)'!$D:$D,AllPGundertake!$C47,'SP List (I-REAP)'!$P:$P,AllPGundertake!$J$3,'SP List (I-REAP)'!$I:$I,$J$6),IF($J$3="Pipelined Subprojects",COUNTIFS('SP List (I-REAP)'!$D:$D,AllPGundertake!$C47,'SP List (I-REAP)'!$P:$P,AllPGundertake!$J$3,'SP List (I-REAP)'!$I:$I,$J$6))))</f>
        <v>0</v>
      </c>
      <c r="K47" s="148" t="str">
        <f>IF($J$3="Entire Portfolio",SUMIFS('SP List (I-REAP)'!$O:$O,'SP List (I-REAP)'!$D:$D,AllPGundertake!$C47,'SP List (I-REAP)'!$I:$I,AllPGundertake!$J$6),IF($J$3="Approved Subprojects",SUMIFS('SP List (I-REAP)'!$O:$O,'SP List (I-REAP)'!$D:$D,AllPGundertake!$C47,'SP List (I-REAP)'!$P:$P,AllPGundertake!$J$3,'SP List (I-REAP)'!$I:$I,AllPGundertake!$J$6),IF($J$3="Pipelined Subprojects",SUMIFS('SP List (I-REAP)'!$O:$O,'SP List (I-REAP)'!$D:$D,AllPGundertake!$C47,'SP List (I-REAP)'!$P:$P,AllPGundertake!$J$3,'SP List (I-REAP)'!$I:$I,AllPGundertake!$J$6))))/1000000</f>
        <v>0</v>
      </c>
      <c r="L47" s="149" t="str">
        <f>IF($J$3="Entire Portfolio",SUMIFS('SP List (I-REAP)'!$AA:$AA,'SP List (I-REAP)'!$D:$D,AllPGundertake!$C47,'SP List (I-REAP)'!$I:$I,$J$6),IF($J$3="Approved Subprojects",SUMIFS('SP List (I-REAP)'!$AA:$AA,'SP List (I-REAP)'!$D:$D,AllPGundertake!$C47,'SP List (I-REAP)'!$P:$P,AllPGundertake!$J$3,'SP List (I-REAP)'!$I:$I,$J$6),IF($J$3="Pipelined Subprojects",SUMIFS('SP List (I-REAP)'!$AA:$AA,'SP List (I-REAP)'!$D:$D,AllPGundertake!$C47,'SP List (I-REAP)'!$P:$P,AllPGundertake!$J$3,'SP List (I-REAP)'!$I:$I,$J$6))))</f>
        <v>0</v>
      </c>
      <c r="M47" s="149" t="str">
        <f>IF($J$3="Entire Portfolio",SUMIFS('SP List (I-REAP)'!$AD:$AD,'SP List (I-REAP)'!$D:$D,AllPGundertake!$C47,'SP List (I-REAP)'!$I:$I,$J$6),IF($J$3="Approved Subprojects",SUMIFS('SP List (I-REAP)'!$AD:$AD,'SP List (I-REAP)'!$D:$D,AllPGundertake!$C47,'SP List (I-REAP)'!$P:$P,AllPGundertake!$J$3,'SP List (I-REAP)'!$I:$I,$J$6),IF($J$3="Pipelined Subprojects",SUMIFS('SP List (I-REAP)'!$AD:$AD,'SP List (I-REAP)'!$D:$D,AllPGundertake!$C47,'SP List (I-REAP)'!$P:$P,AllPGundertake!$J$3,'SP List (I-REAP)'!$I:$I,$J$6))))</f>
        <v>0</v>
      </c>
      <c r="N47" s="149" t="str">
        <f>IF($J$3="Entire Portfolio",COUNTIFS('SP List (I-REAP)'!$D:$D,AllPGundertake!$C47,'SP List (I-REAP)'!$I:$I,$N$6),IF($J$3="Approved Subprojects",COUNTIFS('SP List (I-REAP)'!$D:$D,AllPGundertake!$C47,'SP List (I-REAP)'!$P:$P,AllPGundertake!$J$3,'SP List (I-REAP)'!$I:$I,$N$6),IF($J$3="Pipelined Subprojects",COUNTIFS('SP List (I-REAP)'!$D:$D,AllPGundertake!$C47,'SP List (I-REAP)'!$P:$P,AllPGundertake!$J$3,'SP List (I-REAP)'!$I:$I,$N$6))))</f>
        <v>0</v>
      </c>
      <c r="O47" s="148" t="str">
        <f>IF($J$3="Entire Portfolio",SUMIFS('SP List (I-REAP)'!$O:$O,'SP List (I-REAP)'!$D:$D,AllPGundertake!$C47,'SP List (I-REAP)'!$I:$I,AllPGundertake!$N$6),IF($J$3="Approved Subprojects",SUMIFS('SP List (I-REAP)'!$O:$O,'SP List (I-REAP)'!$D:$D,AllPGundertake!$C47,'SP List (I-REAP)'!$P:$P,AllPGundertake!$J$3,'SP List (I-REAP)'!$I:$I,AllPGundertake!$N$6),IF($J$3="Pipelined Subprojects",SUMIFS('SP List (I-REAP)'!$O:$O,'SP List (I-REAP)'!$D:$D,AllPGundertake!$C47,'SP List (I-REAP)'!$P:$P,AllPGundertake!$J$3,'SP List (I-REAP)'!$I:$I,AllPGundertake!$N$6))))/1000000</f>
        <v>0</v>
      </c>
      <c r="P47" s="149" t="str">
        <f>IF($J$3="Entire Portfolio",SUMIFS('SP List (I-REAP)'!$AA:$AA,'SP List (I-REAP)'!$D:$D,AllPGundertake!$C47,'SP List (I-REAP)'!$I:$I,$N$6),IF($J$3="Approved Subprojects",SUMIFS('SP List (I-REAP)'!$AA:$AA,'SP List (I-REAP)'!$D:$D,AllPGundertake!$C47,'SP List (I-REAP)'!$P:$P,AllPGundertake!$J$3,'SP List (I-REAP)'!$I:$I,$N$6),IF($J$3="Pipelined Subprojects",SUMIFS('SP List (I-REAP)'!$AA:$AA,'SP List (I-REAP)'!$D:$D,AllPGundertake!$C47,'SP List (I-REAP)'!$P:$P,AllPGundertake!$J$3,'SP List (I-REAP)'!$I:$I,$N$6))))</f>
        <v>0</v>
      </c>
      <c r="Q47" s="149" t="str">
        <f>IF($J$3="Entire Portfolio",SUMIFS('SP List (I-REAP)'!$AD:$AD,'SP List (I-REAP)'!$D:$D,AllPGundertake!$C47,'SP List (I-REAP)'!$I:$I,$N$6),IF($J$3="Approved Subprojects",SUMIFS('SP List (I-REAP)'!$AD:$AD,'SP List (I-REAP)'!$D:$D,AllPGundertake!$C47,'SP List (I-REAP)'!$P:$P,AllPGundertake!$J$3,'SP List (I-REAP)'!$I:$I,$N$6),IF($J$3="Pipelined Subprojects",SUMIFS('SP List (I-REAP)'!$AD:$AD,'SP List (I-REAP)'!$D:$D,AllPGundertake!$C47,'SP List (I-REAP)'!$P:$P,AllPGundertake!$J$3,'SP List (I-REAP)'!$I:$I,$N$6))))</f>
        <v>0</v>
      </c>
      <c r="R47" s="149" t="str">
        <f>IF($J$3="Entire Portfolio",COUNTIFS('SP List (I-REAP)'!$D:$D,AllPGundertake!$C47,'SP List (I-REAP)'!$I:$I,$R$6),IF($J$3="Approved Subprojects",COUNTIFS('SP List (I-REAP)'!$D:$D,AllPGundertake!$C47,'SP List (I-REAP)'!$P:$P,AllPGundertake!$J$3,'SP List (I-REAP)'!$I:$I,$R$6),IF($J$3="Pipelined Subprojects",COUNTIFS('SP List (I-REAP)'!$D:$D,AllPGundertake!$C47,'SP List (I-REAP)'!$P:$P,AllPGundertake!$J$3,'SP List (I-REAP)'!$I:$I,$R$6))))</f>
        <v>0</v>
      </c>
      <c r="S47" s="148" t="str">
        <f>IF($J$3="Entire Portfolio",SUMIFS('SP List (I-REAP)'!$O:$O,'SP List (I-REAP)'!$D:$D,AllPGundertake!$C47,'SP List (I-REAP)'!$I:$I,AllPGundertake!$R$6),IF($J$3="Approved Subprojects",SUMIFS('SP List (I-REAP)'!$O:$O,'SP List (I-REAP)'!$D:$D,AllPGundertake!$C47,'SP List (I-REAP)'!$P:$P,AllPGundertake!$J$3,'SP List (I-REAP)'!$I:$I,AllPGundertake!$R$6),IF($J$3="Pipelined Subprojects",SUMIFS('SP List (I-REAP)'!$O:$O,'SP List (I-REAP)'!$D:$D,AllPGundertake!$C47,'SP List (I-REAP)'!$P:$P,AllPGundertake!$J$3,'SP List (I-REAP)'!$I:$I,AllPGundertake!$R$6))))/1000000</f>
        <v>0</v>
      </c>
      <c r="T47" s="149" t="str">
        <f>IF($J$3="Entire Portfolio",SUMIFS('SP List (I-REAP)'!$AA:$AA,'SP List (I-REAP)'!$D:$D,AllPGundertake!$C47,'SP List (I-REAP)'!$I:$I,$R$6),IF($J$3="Approved Subprojects",SUMIFS('SP List (I-REAP)'!$AA:$AA,'SP List (I-REAP)'!$D:$D,AllPGundertake!$C47,'SP List (I-REAP)'!$P:$P,AllPGundertake!$J$3,'SP List (I-REAP)'!$I:$I,$R$6),IF($J$3="Pipelined Subprojects",SUMIFS('SP List (I-REAP)'!$AA:$AA,'SP List (I-REAP)'!$D:$D,AllPGundertake!$C47,'SP List (I-REAP)'!$P:$P,AllPGundertake!$J$3,'SP List (I-REAP)'!$I:$I,$R$6))))</f>
        <v>0</v>
      </c>
      <c r="U47" s="149" t="str">
        <f>IF($J$3="Entire Portfolio",SUMIFS('SP List (I-REAP)'!$AD:$AD,'SP List (I-REAP)'!$D:$D,AllPGundertake!$C47,'SP List (I-REAP)'!$I:$I,$R$6),IF($J$3="Approved Subprojects",SUMIFS('SP List (I-REAP)'!$AD:$AD,'SP List (I-REAP)'!$D:$D,AllPGundertake!$C47,'SP List (I-REAP)'!$P:$P,AllPGundertake!$J$3,'SP List (I-REAP)'!$I:$I,$R$6),IF($J$3="Pipelined Subprojects",SUMIFS('SP List (I-REAP)'!$AD:$AD,'SP List (I-REAP)'!$D:$D,AllPGundertake!$C47,'SP List (I-REAP)'!$P:$P,AllPGundertake!$J$3,'SP List (I-REAP)'!$I:$I,$R$6))))</f>
        <v>0</v>
      </c>
      <c r="V47" s="149" t="str">
        <f>IF($J$3="Entire Portfolio",COUNTIFS('SP List (I-REAP)'!$D:$D,AllPGundertake!$C47,'SP List (I-REAP)'!$I:$I,$V$6),IF($J$3="Approved Subprojects",COUNTIFS('SP List (I-REAP)'!$D:$D,AllPGundertake!$C47,'SP List (I-REAP)'!$P:$P,AllPGundertake!$J$3,'SP List (I-REAP)'!$I:$I,$V$6),IF($J$3="Pipelined Subprojects",COUNTIFS('SP List (I-REAP)'!$D:$D,AllPGundertake!$C47,'SP List (I-REAP)'!$P:$P,AllPGundertake!$J$3,'SP List (I-REAP)'!$I:$I,$V$6))))</f>
        <v>0</v>
      </c>
      <c r="W47" s="148" t="str">
        <f>IF($J$3="Entire Portfolio",SUMIFS('SP List (I-REAP)'!$O:$O,'SP List (I-REAP)'!$D:$D,AllPGundertake!$C47,'SP List (I-REAP)'!$I:$I,AllPGundertake!$V$6),IF($J$3="Approved Subprojects",SUMIFS('SP List (I-REAP)'!$O:$O,'SP List (I-REAP)'!$D:$D,AllPGundertake!$C47,'SP List (I-REAP)'!$P:$P,AllPGundertake!$J$3,'SP List (I-REAP)'!$I:$I,AllPGundertake!$V$6),IF($J$3="Pipelined Subprojects",SUMIFS('SP List (I-REAP)'!$O:$O,'SP List (I-REAP)'!$D:$D,AllPGundertake!$C47,'SP List (I-REAP)'!$P:$P,AllPGundertake!$J$3,'SP List (I-REAP)'!$I:$I,AllPGundertake!$V$6))))/1000000</f>
        <v>0</v>
      </c>
      <c r="X47" s="149" t="str">
        <f>IF($J$3="Entire Portfolio",SUMIFS('SP List (I-REAP)'!$AA:$AA,'SP List (I-REAP)'!$D:$D,AllPGundertake!$C47,'SP List (I-REAP)'!$I:$I,$V$6),IF($J$3="Approved Subprojects",SUMIFS('SP List (I-REAP)'!$AA:$AA,'SP List (I-REAP)'!$D:$D,AllPGundertake!$C47,'SP List (I-REAP)'!$P:$P,AllPGundertake!$J$3,'SP List (I-REAP)'!$I:$I,$V$6),IF($J$3="Pipelined Subprojects",SUMIFS('SP List (I-REAP)'!$AA:$AA,'SP List (I-REAP)'!$D:$D,AllPGundertake!$C47,'SP List (I-REAP)'!$P:$P,AllPGundertake!$J$3,'SP List (I-REAP)'!$I:$I,$V$6))))</f>
        <v>0</v>
      </c>
      <c r="Y47" s="149" t="str">
        <f>IF($J$3="Entire Portfolio",SUMIFS('SP List (I-REAP)'!$AD:$AD,'SP List (I-REAP)'!$D:$D,AllPGundertake!$C47,'SP List (I-REAP)'!$I:$I,$V$6),IF($J$3="Approved Subprojects",SUMIFS('SP List (I-REAP)'!$AD:$AD,'SP List (I-REAP)'!$D:$D,AllPGundertake!$C47,'SP List (I-REAP)'!$P:$P,AllPGundertake!$J$3,'SP List (I-REAP)'!$I:$I,$V$6),IF($J$3="Pipelined Subprojects",SUMIFS('SP List (I-REAP)'!$AD:$AD,'SP List (I-REAP)'!$D:$D,AllPGundertake!$C47,'SP List (I-REAP)'!$P:$P,AllPGundertake!$J$3,'SP List (I-REAP)'!$I:$I,$V$6))))</f>
        <v>0</v>
      </c>
    </row>
    <row r="48" spans="1:26">
      <c r="B48" s="196" t="s">
        <v>24</v>
      </c>
      <c r="C48" s="196" t="s">
        <v>44</v>
      </c>
      <c r="D48" s="149" t="str">
        <f>IF($J$3="Entire Portfolio",COUNTIF('SP List (I-REAP)'!$D:$D,AllPGundertake!$C48),IF($J$3="Approved Subprojects",COUNTIFS('SP List (I-REAP)'!$D:$D,AllPGundertake!$C48,'SP List (I-REAP)'!$P:$P,AllPGundertake!$J$3),IF($J$3="Pipelined Subprojects",COUNTIFS('SP List (I-REAP)'!$D:$D,AllPGundertake!$C48,'SP List (I-REAP)'!$P:$P,AllPGundertake!$J$3))))</f>
        <v>0</v>
      </c>
      <c r="E48" s="148" t="str">
        <f>IF($J$3="Entire Portfolio",SUMIF('SP List (I-REAP)'!$D:$D,AllPGundertake!$C48,'SP List (I-REAP)'!$O:$O),IF($J$3="Approved Subprojects",SUMIFS('SP List (I-REAP)'!$O:$O,'SP List (I-REAP)'!$D:$D,AllPGundertake!$C48,'SP List (I-REAP)'!$P:$P,AllPGundertake!$J$3),IF($J$3="Pipelined Subprojects",SUMIFS('SP List (I-REAP)'!$O:$O,'SP List (I-REAP)'!$D:$D,AllPGundertake!$C48,'SP List (I-REAP)'!$P:$P,AllPGundertake!$J$3))))/1000000</f>
        <v>0</v>
      </c>
      <c r="F48" s="149" t="str">
        <f>IF($J$3="Entire Portfolio",SUMIF('SP List (I-REAP)'!$D:$D,AllPGundertake!$C48,'SP List (I-REAP)'!$AA:$AA),IF($J$3="Approved Subprojects",SUMIFS('SP List (I-REAP)'!$AA:$AA,'SP List (I-REAP)'!$D:$D,AllPGundertake!$C48,'SP List (I-REAP)'!$P:$P,AllPGundertake!$J$3),IF($J$3="Pipelined Subprojects",SUMIFS('SP List (I-REAP)'!$AA:$AA,'SP List (I-REAP)'!$D:$D,AllPGundertake!$C48,'SP List (I-REAP)'!$P:$P,AllPGundertake!$J$3))))</f>
        <v>0</v>
      </c>
      <c r="G48" s="149" t="str">
        <f>IF($J$3="Entire Portfolio",SUMIF('SP List (I-REAP)'!$D:$D,AllPGundertake!$C48,'SP List (I-REAP)'!$AD:$AD),IF($J$3="Approved Subprojects",SUMIFS('SP List (I-REAP)'!$AD:$AD,'SP List (I-REAP)'!$D:$D,AllPGundertake!$C48,'SP List (I-REAP)'!$P:$P,AllPGundertake!$J$3),IF($J$3="Pipelined Subprojects",SUMIFS('SP List (I-REAP)'!$AD:$AD,'SP List (I-REAP)'!$D:$D,AllPGundertake!$C48,'SP List (I-REAP)'!$P:$P,AllPGundertake!$J$3))))</f>
        <v>0</v>
      </c>
      <c r="H48" s="159" t="str">
        <f>IFERROR((+E48/F48)*1000," ")</f>
        <v>0</v>
      </c>
      <c r="I48" s="159" t="str">
        <f>IFERROR(E48*1000/G48," ")</f>
        <v>0</v>
      </c>
      <c r="J48" s="149" t="str">
        <f>IF($J$3="Entire Portfolio",COUNTIFS('SP List (I-REAP)'!$D:$D,AllPGundertake!$C48,'SP List (I-REAP)'!$I:$I,$J$6),IF($J$3="Approved Subprojects",COUNTIFS('SP List (I-REAP)'!$D:$D,AllPGundertake!$C48,'SP List (I-REAP)'!$P:$P,AllPGundertake!$J$3,'SP List (I-REAP)'!$I:$I,$J$6),IF($J$3="Pipelined Subprojects",COUNTIFS('SP List (I-REAP)'!$D:$D,AllPGundertake!$C48,'SP List (I-REAP)'!$P:$P,AllPGundertake!$J$3,'SP List (I-REAP)'!$I:$I,$J$6))))</f>
        <v>0</v>
      </c>
      <c r="K48" s="148" t="str">
        <f>IF($J$3="Entire Portfolio",SUMIFS('SP List (I-REAP)'!$O:$O,'SP List (I-REAP)'!$D:$D,AllPGundertake!$C48,'SP List (I-REAP)'!$I:$I,AllPGundertake!$J$6),IF($J$3="Approved Subprojects",SUMIFS('SP List (I-REAP)'!$O:$O,'SP List (I-REAP)'!$D:$D,AllPGundertake!$C48,'SP List (I-REAP)'!$P:$P,AllPGundertake!$J$3,'SP List (I-REAP)'!$I:$I,AllPGundertake!$J$6),IF($J$3="Pipelined Subprojects",SUMIFS('SP List (I-REAP)'!$O:$O,'SP List (I-REAP)'!$D:$D,AllPGundertake!$C48,'SP List (I-REAP)'!$P:$P,AllPGundertake!$J$3,'SP List (I-REAP)'!$I:$I,AllPGundertake!$J$6))))/1000000</f>
        <v>0</v>
      </c>
      <c r="L48" s="149" t="str">
        <f>IF($J$3="Entire Portfolio",SUMIFS('SP List (I-REAP)'!$AA:$AA,'SP List (I-REAP)'!$D:$D,AllPGundertake!$C48,'SP List (I-REAP)'!$I:$I,$J$6),IF($J$3="Approved Subprojects",SUMIFS('SP List (I-REAP)'!$AA:$AA,'SP List (I-REAP)'!$D:$D,AllPGundertake!$C48,'SP List (I-REAP)'!$P:$P,AllPGundertake!$J$3,'SP List (I-REAP)'!$I:$I,$J$6),IF($J$3="Pipelined Subprojects",SUMIFS('SP List (I-REAP)'!$AA:$AA,'SP List (I-REAP)'!$D:$D,AllPGundertake!$C48,'SP List (I-REAP)'!$P:$P,AllPGundertake!$J$3,'SP List (I-REAP)'!$I:$I,$J$6))))</f>
        <v>0</v>
      </c>
      <c r="M48" s="149" t="str">
        <f>IF($J$3="Entire Portfolio",SUMIFS('SP List (I-REAP)'!$AD:$AD,'SP List (I-REAP)'!$D:$D,AllPGundertake!$C48,'SP List (I-REAP)'!$I:$I,$J$6),IF($J$3="Approved Subprojects",SUMIFS('SP List (I-REAP)'!$AD:$AD,'SP List (I-REAP)'!$D:$D,AllPGundertake!$C48,'SP List (I-REAP)'!$P:$P,AllPGundertake!$J$3,'SP List (I-REAP)'!$I:$I,$J$6),IF($J$3="Pipelined Subprojects",SUMIFS('SP List (I-REAP)'!$AD:$AD,'SP List (I-REAP)'!$D:$D,AllPGundertake!$C48,'SP List (I-REAP)'!$P:$P,AllPGundertake!$J$3,'SP List (I-REAP)'!$I:$I,$J$6))))</f>
        <v>0</v>
      </c>
      <c r="N48" s="149" t="str">
        <f>IF($J$3="Entire Portfolio",COUNTIFS('SP List (I-REAP)'!$D:$D,AllPGundertake!$C48,'SP List (I-REAP)'!$I:$I,$N$6),IF($J$3="Approved Subprojects",COUNTIFS('SP List (I-REAP)'!$D:$D,AllPGundertake!$C48,'SP List (I-REAP)'!$P:$P,AllPGundertake!$J$3,'SP List (I-REAP)'!$I:$I,$N$6),IF($J$3="Pipelined Subprojects",COUNTIFS('SP List (I-REAP)'!$D:$D,AllPGundertake!$C48,'SP List (I-REAP)'!$P:$P,AllPGundertake!$J$3,'SP List (I-REAP)'!$I:$I,$N$6))))</f>
        <v>0</v>
      </c>
      <c r="O48" s="148" t="str">
        <f>IF($J$3="Entire Portfolio",SUMIFS('SP List (I-REAP)'!$O:$O,'SP List (I-REAP)'!$D:$D,AllPGundertake!$C48,'SP List (I-REAP)'!$I:$I,AllPGundertake!$N$6),IF($J$3="Approved Subprojects",SUMIFS('SP List (I-REAP)'!$O:$O,'SP List (I-REAP)'!$D:$D,AllPGundertake!$C48,'SP List (I-REAP)'!$P:$P,AllPGundertake!$J$3,'SP List (I-REAP)'!$I:$I,AllPGundertake!$N$6),IF($J$3="Pipelined Subprojects",SUMIFS('SP List (I-REAP)'!$O:$O,'SP List (I-REAP)'!$D:$D,AllPGundertake!$C48,'SP List (I-REAP)'!$P:$P,AllPGundertake!$J$3,'SP List (I-REAP)'!$I:$I,AllPGundertake!$N$6))))/1000000</f>
        <v>0</v>
      </c>
      <c r="P48" s="149" t="str">
        <f>IF($J$3="Entire Portfolio",SUMIFS('SP List (I-REAP)'!$AA:$AA,'SP List (I-REAP)'!$D:$D,AllPGundertake!$C48,'SP List (I-REAP)'!$I:$I,$N$6),IF($J$3="Approved Subprojects",SUMIFS('SP List (I-REAP)'!$AA:$AA,'SP List (I-REAP)'!$D:$D,AllPGundertake!$C48,'SP List (I-REAP)'!$P:$P,AllPGundertake!$J$3,'SP List (I-REAP)'!$I:$I,$N$6),IF($J$3="Pipelined Subprojects",SUMIFS('SP List (I-REAP)'!$AA:$AA,'SP List (I-REAP)'!$D:$D,AllPGundertake!$C48,'SP List (I-REAP)'!$P:$P,AllPGundertake!$J$3,'SP List (I-REAP)'!$I:$I,$N$6))))</f>
        <v>0</v>
      </c>
      <c r="Q48" s="149" t="str">
        <f>IF($J$3="Entire Portfolio",SUMIFS('SP List (I-REAP)'!$AD:$AD,'SP List (I-REAP)'!$D:$D,AllPGundertake!$C48,'SP List (I-REAP)'!$I:$I,$N$6),IF($J$3="Approved Subprojects",SUMIFS('SP List (I-REAP)'!$AD:$AD,'SP List (I-REAP)'!$D:$D,AllPGundertake!$C48,'SP List (I-REAP)'!$P:$P,AllPGundertake!$J$3,'SP List (I-REAP)'!$I:$I,$N$6),IF($J$3="Pipelined Subprojects",SUMIFS('SP List (I-REAP)'!$AD:$AD,'SP List (I-REAP)'!$D:$D,AllPGundertake!$C48,'SP List (I-REAP)'!$P:$P,AllPGundertake!$J$3,'SP List (I-REAP)'!$I:$I,$N$6))))</f>
        <v>0</v>
      </c>
      <c r="R48" s="149" t="str">
        <f>IF($J$3="Entire Portfolio",COUNTIFS('SP List (I-REAP)'!$D:$D,AllPGundertake!$C48,'SP List (I-REAP)'!$I:$I,$R$6),IF($J$3="Approved Subprojects",COUNTIFS('SP List (I-REAP)'!$D:$D,AllPGundertake!$C48,'SP List (I-REAP)'!$P:$P,AllPGundertake!$J$3,'SP List (I-REAP)'!$I:$I,$R$6),IF($J$3="Pipelined Subprojects",COUNTIFS('SP List (I-REAP)'!$D:$D,AllPGundertake!$C48,'SP List (I-REAP)'!$P:$P,AllPGundertake!$J$3,'SP List (I-REAP)'!$I:$I,$R$6))))</f>
        <v>0</v>
      </c>
      <c r="S48" s="148" t="str">
        <f>IF($J$3="Entire Portfolio",SUMIFS('SP List (I-REAP)'!$O:$O,'SP List (I-REAP)'!$D:$D,AllPGundertake!$C48,'SP List (I-REAP)'!$I:$I,AllPGundertake!$R$6),IF($J$3="Approved Subprojects",SUMIFS('SP List (I-REAP)'!$O:$O,'SP List (I-REAP)'!$D:$D,AllPGundertake!$C48,'SP List (I-REAP)'!$P:$P,AllPGundertake!$J$3,'SP List (I-REAP)'!$I:$I,AllPGundertake!$R$6),IF($J$3="Pipelined Subprojects",SUMIFS('SP List (I-REAP)'!$O:$O,'SP List (I-REAP)'!$D:$D,AllPGundertake!$C48,'SP List (I-REAP)'!$P:$P,AllPGundertake!$J$3,'SP List (I-REAP)'!$I:$I,AllPGundertake!$R$6))))/1000000</f>
        <v>0</v>
      </c>
      <c r="T48" s="149" t="str">
        <f>IF($J$3="Entire Portfolio",SUMIFS('SP List (I-REAP)'!$AA:$AA,'SP List (I-REAP)'!$D:$D,AllPGundertake!$C48,'SP List (I-REAP)'!$I:$I,$R$6),IF($J$3="Approved Subprojects",SUMIFS('SP List (I-REAP)'!$AA:$AA,'SP List (I-REAP)'!$D:$D,AllPGundertake!$C48,'SP List (I-REAP)'!$P:$P,AllPGundertake!$J$3,'SP List (I-REAP)'!$I:$I,$R$6),IF($J$3="Pipelined Subprojects",SUMIFS('SP List (I-REAP)'!$AA:$AA,'SP List (I-REAP)'!$D:$D,AllPGundertake!$C48,'SP List (I-REAP)'!$P:$P,AllPGundertake!$J$3,'SP List (I-REAP)'!$I:$I,$R$6))))</f>
        <v>0</v>
      </c>
      <c r="U48" s="149" t="str">
        <f>IF($J$3="Entire Portfolio",SUMIFS('SP List (I-REAP)'!$AD:$AD,'SP List (I-REAP)'!$D:$D,AllPGundertake!$C48,'SP List (I-REAP)'!$I:$I,$R$6),IF($J$3="Approved Subprojects",SUMIFS('SP List (I-REAP)'!$AD:$AD,'SP List (I-REAP)'!$D:$D,AllPGundertake!$C48,'SP List (I-REAP)'!$P:$P,AllPGundertake!$J$3,'SP List (I-REAP)'!$I:$I,$R$6),IF($J$3="Pipelined Subprojects",SUMIFS('SP List (I-REAP)'!$AD:$AD,'SP List (I-REAP)'!$D:$D,AllPGundertake!$C48,'SP List (I-REAP)'!$P:$P,AllPGundertake!$J$3,'SP List (I-REAP)'!$I:$I,$R$6))))</f>
        <v>0</v>
      </c>
      <c r="V48" s="149" t="str">
        <f>IF($J$3="Entire Portfolio",COUNTIFS('SP List (I-REAP)'!$D:$D,AllPGundertake!$C48,'SP List (I-REAP)'!$I:$I,$V$6),IF($J$3="Approved Subprojects",COUNTIFS('SP List (I-REAP)'!$D:$D,AllPGundertake!$C48,'SP List (I-REAP)'!$P:$P,AllPGundertake!$J$3,'SP List (I-REAP)'!$I:$I,$V$6),IF($J$3="Pipelined Subprojects",COUNTIFS('SP List (I-REAP)'!$D:$D,AllPGundertake!$C48,'SP List (I-REAP)'!$P:$P,AllPGundertake!$J$3,'SP List (I-REAP)'!$I:$I,$V$6))))</f>
        <v>0</v>
      </c>
      <c r="W48" s="148" t="str">
        <f>IF($J$3="Entire Portfolio",SUMIFS('SP List (I-REAP)'!$O:$O,'SP List (I-REAP)'!$D:$D,AllPGundertake!$C48,'SP List (I-REAP)'!$I:$I,AllPGundertake!$V$6),IF($J$3="Approved Subprojects",SUMIFS('SP List (I-REAP)'!$O:$O,'SP List (I-REAP)'!$D:$D,AllPGundertake!$C48,'SP List (I-REAP)'!$P:$P,AllPGundertake!$J$3,'SP List (I-REAP)'!$I:$I,AllPGundertake!$V$6),IF($J$3="Pipelined Subprojects",SUMIFS('SP List (I-REAP)'!$O:$O,'SP List (I-REAP)'!$D:$D,AllPGundertake!$C48,'SP List (I-REAP)'!$P:$P,AllPGundertake!$J$3,'SP List (I-REAP)'!$I:$I,AllPGundertake!$V$6))))/1000000</f>
        <v>0</v>
      </c>
      <c r="X48" s="149" t="str">
        <f>IF($J$3="Entire Portfolio",SUMIFS('SP List (I-REAP)'!$AA:$AA,'SP List (I-REAP)'!$D:$D,AllPGundertake!$C48,'SP List (I-REAP)'!$I:$I,$V$6),IF($J$3="Approved Subprojects",SUMIFS('SP List (I-REAP)'!$AA:$AA,'SP List (I-REAP)'!$D:$D,AllPGundertake!$C48,'SP List (I-REAP)'!$P:$P,AllPGundertake!$J$3,'SP List (I-REAP)'!$I:$I,$V$6),IF($J$3="Pipelined Subprojects",SUMIFS('SP List (I-REAP)'!$AA:$AA,'SP List (I-REAP)'!$D:$D,AllPGundertake!$C48,'SP List (I-REAP)'!$P:$P,AllPGundertake!$J$3,'SP List (I-REAP)'!$I:$I,$V$6))))</f>
        <v>0</v>
      </c>
      <c r="Y48" s="149" t="str">
        <f>IF($J$3="Entire Portfolio",SUMIFS('SP List (I-REAP)'!$AD:$AD,'SP List (I-REAP)'!$D:$D,AllPGundertake!$C48,'SP List (I-REAP)'!$I:$I,$V$6),IF($J$3="Approved Subprojects",SUMIFS('SP List (I-REAP)'!$AD:$AD,'SP List (I-REAP)'!$D:$D,AllPGundertake!$C48,'SP List (I-REAP)'!$P:$P,AllPGundertake!$J$3,'SP List (I-REAP)'!$I:$I,$V$6),IF($J$3="Pipelined Subprojects",SUMIFS('SP List (I-REAP)'!$AD:$AD,'SP List (I-REAP)'!$D:$D,AllPGundertake!$C48,'SP List (I-REAP)'!$P:$P,AllPGundertake!$J$3,'SP List (I-REAP)'!$I:$I,$V$6))))</f>
        <v>0</v>
      </c>
    </row>
    <row r="49" spans="1:26">
      <c r="B49" s="196" t="s">
        <v>24</v>
      </c>
      <c r="C49" s="196" t="s">
        <v>46</v>
      </c>
      <c r="D49" s="149" t="str">
        <f>IF($J$3="Entire Portfolio",COUNTIF('SP List (I-REAP)'!$D:$D,AllPGundertake!$C49),IF($J$3="Approved Subprojects",COUNTIFS('SP List (I-REAP)'!$D:$D,AllPGundertake!$C49,'SP List (I-REAP)'!$P:$P,AllPGundertake!$J$3),IF($J$3="Pipelined Subprojects",COUNTIFS('SP List (I-REAP)'!$D:$D,AllPGundertake!$C49,'SP List (I-REAP)'!$P:$P,AllPGundertake!$J$3))))</f>
        <v>0</v>
      </c>
      <c r="E49" s="148" t="str">
        <f>IF($J$3="Entire Portfolio",SUMIF('SP List (I-REAP)'!$D:$D,AllPGundertake!$C49,'SP List (I-REAP)'!$O:$O),IF($J$3="Approved Subprojects",SUMIFS('SP List (I-REAP)'!$O:$O,'SP List (I-REAP)'!$D:$D,AllPGundertake!$C49,'SP List (I-REAP)'!$P:$P,AllPGundertake!$J$3),IF($J$3="Pipelined Subprojects",SUMIFS('SP List (I-REAP)'!$O:$O,'SP List (I-REAP)'!$D:$D,AllPGundertake!$C49,'SP List (I-REAP)'!$P:$P,AllPGundertake!$J$3))))/1000000</f>
        <v>0</v>
      </c>
      <c r="F49" s="149" t="str">
        <f>IF($J$3="Entire Portfolio",SUMIF('SP List (I-REAP)'!$D:$D,AllPGundertake!$C49,'SP List (I-REAP)'!$AA:$AA),IF($J$3="Approved Subprojects",SUMIFS('SP List (I-REAP)'!$AA:$AA,'SP List (I-REAP)'!$D:$D,AllPGundertake!$C49,'SP List (I-REAP)'!$P:$P,AllPGundertake!$J$3),IF($J$3="Pipelined Subprojects",SUMIFS('SP List (I-REAP)'!$AA:$AA,'SP List (I-REAP)'!$D:$D,AllPGundertake!$C49,'SP List (I-REAP)'!$P:$P,AllPGundertake!$J$3))))</f>
        <v>0</v>
      </c>
      <c r="G49" s="149" t="str">
        <f>IF($J$3="Entire Portfolio",SUMIF('SP List (I-REAP)'!$D:$D,AllPGundertake!$C49,'SP List (I-REAP)'!$AD:$AD),IF($J$3="Approved Subprojects",SUMIFS('SP List (I-REAP)'!$AD:$AD,'SP List (I-REAP)'!$D:$D,AllPGundertake!$C49,'SP List (I-REAP)'!$P:$P,AllPGundertake!$J$3),IF($J$3="Pipelined Subprojects",SUMIFS('SP List (I-REAP)'!$AD:$AD,'SP List (I-REAP)'!$D:$D,AllPGundertake!$C49,'SP List (I-REAP)'!$P:$P,AllPGundertake!$J$3))))</f>
        <v>0</v>
      </c>
      <c r="H49" s="159" t="str">
        <f>IFERROR((+E49/F49)*1000," ")</f>
        <v>0</v>
      </c>
      <c r="I49" s="159" t="str">
        <f>IFERROR(E49*1000/G49," ")</f>
        <v>0</v>
      </c>
      <c r="J49" s="149" t="str">
        <f>IF($J$3="Entire Portfolio",COUNTIFS('SP List (I-REAP)'!$D:$D,AllPGundertake!$C49,'SP List (I-REAP)'!$I:$I,$J$6),IF($J$3="Approved Subprojects",COUNTIFS('SP List (I-REAP)'!$D:$D,AllPGundertake!$C49,'SP List (I-REAP)'!$P:$P,AllPGundertake!$J$3,'SP List (I-REAP)'!$I:$I,$J$6),IF($J$3="Pipelined Subprojects",COUNTIFS('SP List (I-REAP)'!$D:$D,AllPGundertake!$C49,'SP List (I-REAP)'!$P:$P,AllPGundertake!$J$3,'SP List (I-REAP)'!$I:$I,$J$6))))</f>
        <v>0</v>
      </c>
      <c r="K49" s="148" t="str">
        <f>IF($J$3="Entire Portfolio",SUMIFS('SP List (I-REAP)'!$O:$O,'SP List (I-REAP)'!$D:$D,AllPGundertake!$C49,'SP List (I-REAP)'!$I:$I,AllPGundertake!$J$6),IF($J$3="Approved Subprojects",SUMIFS('SP List (I-REAP)'!$O:$O,'SP List (I-REAP)'!$D:$D,AllPGundertake!$C49,'SP List (I-REAP)'!$P:$P,AllPGundertake!$J$3,'SP List (I-REAP)'!$I:$I,AllPGundertake!$J$6),IF($J$3="Pipelined Subprojects",SUMIFS('SP List (I-REAP)'!$O:$O,'SP List (I-REAP)'!$D:$D,AllPGundertake!$C49,'SP List (I-REAP)'!$P:$P,AllPGundertake!$J$3,'SP List (I-REAP)'!$I:$I,AllPGundertake!$J$6))))/1000000</f>
        <v>0</v>
      </c>
      <c r="L49" s="149" t="str">
        <f>IF($J$3="Entire Portfolio",SUMIFS('SP List (I-REAP)'!$AA:$AA,'SP List (I-REAP)'!$D:$D,AllPGundertake!$C49,'SP List (I-REAP)'!$I:$I,$J$6),IF($J$3="Approved Subprojects",SUMIFS('SP List (I-REAP)'!$AA:$AA,'SP List (I-REAP)'!$D:$D,AllPGundertake!$C49,'SP List (I-REAP)'!$P:$P,AllPGundertake!$J$3,'SP List (I-REAP)'!$I:$I,$J$6),IF($J$3="Pipelined Subprojects",SUMIFS('SP List (I-REAP)'!$AA:$AA,'SP List (I-REAP)'!$D:$D,AllPGundertake!$C49,'SP List (I-REAP)'!$P:$P,AllPGundertake!$J$3,'SP List (I-REAP)'!$I:$I,$J$6))))</f>
        <v>0</v>
      </c>
      <c r="M49" s="149" t="str">
        <f>IF($J$3="Entire Portfolio",SUMIFS('SP List (I-REAP)'!$AD:$AD,'SP List (I-REAP)'!$D:$D,AllPGundertake!$C49,'SP List (I-REAP)'!$I:$I,$J$6),IF($J$3="Approved Subprojects",SUMIFS('SP List (I-REAP)'!$AD:$AD,'SP List (I-REAP)'!$D:$D,AllPGundertake!$C49,'SP List (I-REAP)'!$P:$P,AllPGundertake!$J$3,'SP List (I-REAP)'!$I:$I,$J$6),IF($J$3="Pipelined Subprojects",SUMIFS('SP List (I-REAP)'!$AD:$AD,'SP List (I-REAP)'!$D:$D,AllPGundertake!$C49,'SP List (I-REAP)'!$P:$P,AllPGundertake!$J$3,'SP List (I-REAP)'!$I:$I,$J$6))))</f>
        <v>0</v>
      </c>
      <c r="N49" s="149" t="str">
        <f>IF($J$3="Entire Portfolio",COUNTIFS('SP List (I-REAP)'!$D:$D,AllPGundertake!$C49,'SP List (I-REAP)'!$I:$I,$N$6),IF($J$3="Approved Subprojects",COUNTIFS('SP List (I-REAP)'!$D:$D,AllPGundertake!$C49,'SP List (I-REAP)'!$P:$P,AllPGundertake!$J$3,'SP List (I-REAP)'!$I:$I,$N$6),IF($J$3="Pipelined Subprojects",COUNTIFS('SP List (I-REAP)'!$D:$D,AllPGundertake!$C49,'SP List (I-REAP)'!$P:$P,AllPGundertake!$J$3,'SP List (I-REAP)'!$I:$I,$N$6))))</f>
        <v>0</v>
      </c>
      <c r="O49" s="148" t="str">
        <f>IF($J$3="Entire Portfolio",SUMIFS('SP List (I-REAP)'!$O:$O,'SP List (I-REAP)'!$D:$D,AllPGundertake!$C49,'SP List (I-REAP)'!$I:$I,AllPGundertake!$N$6),IF($J$3="Approved Subprojects",SUMIFS('SP List (I-REAP)'!$O:$O,'SP List (I-REAP)'!$D:$D,AllPGundertake!$C49,'SP List (I-REAP)'!$P:$P,AllPGundertake!$J$3,'SP List (I-REAP)'!$I:$I,AllPGundertake!$N$6),IF($J$3="Pipelined Subprojects",SUMIFS('SP List (I-REAP)'!$O:$O,'SP List (I-REAP)'!$D:$D,AllPGundertake!$C49,'SP List (I-REAP)'!$P:$P,AllPGundertake!$J$3,'SP List (I-REAP)'!$I:$I,AllPGundertake!$N$6))))/1000000</f>
        <v>0</v>
      </c>
      <c r="P49" s="149" t="str">
        <f>IF($J$3="Entire Portfolio",SUMIFS('SP List (I-REAP)'!$AA:$AA,'SP List (I-REAP)'!$D:$D,AllPGundertake!$C49,'SP List (I-REAP)'!$I:$I,$N$6),IF($J$3="Approved Subprojects",SUMIFS('SP List (I-REAP)'!$AA:$AA,'SP List (I-REAP)'!$D:$D,AllPGundertake!$C49,'SP List (I-REAP)'!$P:$P,AllPGundertake!$J$3,'SP List (I-REAP)'!$I:$I,$N$6),IF($J$3="Pipelined Subprojects",SUMIFS('SP List (I-REAP)'!$AA:$AA,'SP List (I-REAP)'!$D:$D,AllPGundertake!$C49,'SP List (I-REAP)'!$P:$P,AllPGundertake!$J$3,'SP List (I-REAP)'!$I:$I,$N$6))))</f>
        <v>0</v>
      </c>
      <c r="Q49" s="149" t="str">
        <f>IF($J$3="Entire Portfolio",SUMIFS('SP List (I-REAP)'!$AD:$AD,'SP List (I-REAP)'!$D:$D,AllPGundertake!$C49,'SP List (I-REAP)'!$I:$I,$N$6),IF($J$3="Approved Subprojects",SUMIFS('SP List (I-REAP)'!$AD:$AD,'SP List (I-REAP)'!$D:$D,AllPGundertake!$C49,'SP List (I-REAP)'!$P:$P,AllPGundertake!$J$3,'SP List (I-REAP)'!$I:$I,$N$6),IF($J$3="Pipelined Subprojects",SUMIFS('SP List (I-REAP)'!$AD:$AD,'SP List (I-REAP)'!$D:$D,AllPGundertake!$C49,'SP List (I-REAP)'!$P:$P,AllPGundertake!$J$3,'SP List (I-REAP)'!$I:$I,$N$6))))</f>
        <v>0</v>
      </c>
      <c r="R49" s="149" t="str">
        <f>IF($J$3="Entire Portfolio",COUNTIFS('SP List (I-REAP)'!$D:$D,AllPGundertake!$C49,'SP List (I-REAP)'!$I:$I,$R$6),IF($J$3="Approved Subprojects",COUNTIFS('SP List (I-REAP)'!$D:$D,AllPGundertake!$C49,'SP List (I-REAP)'!$P:$P,AllPGundertake!$J$3,'SP List (I-REAP)'!$I:$I,$R$6),IF($J$3="Pipelined Subprojects",COUNTIFS('SP List (I-REAP)'!$D:$D,AllPGundertake!$C49,'SP List (I-REAP)'!$P:$P,AllPGundertake!$J$3,'SP List (I-REAP)'!$I:$I,$R$6))))</f>
        <v>0</v>
      </c>
      <c r="S49" s="148" t="str">
        <f>IF($J$3="Entire Portfolio",SUMIFS('SP List (I-REAP)'!$O:$O,'SP List (I-REAP)'!$D:$D,AllPGundertake!$C49,'SP List (I-REAP)'!$I:$I,AllPGundertake!$R$6),IF($J$3="Approved Subprojects",SUMIFS('SP List (I-REAP)'!$O:$O,'SP List (I-REAP)'!$D:$D,AllPGundertake!$C49,'SP List (I-REAP)'!$P:$P,AllPGundertake!$J$3,'SP List (I-REAP)'!$I:$I,AllPGundertake!$R$6),IF($J$3="Pipelined Subprojects",SUMIFS('SP List (I-REAP)'!$O:$O,'SP List (I-REAP)'!$D:$D,AllPGundertake!$C49,'SP List (I-REAP)'!$P:$P,AllPGundertake!$J$3,'SP List (I-REAP)'!$I:$I,AllPGundertake!$R$6))))/1000000</f>
        <v>0</v>
      </c>
      <c r="T49" s="149" t="str">
        <f>IF($J$3="Entire Portfolio",SUMIFS('SP List (I-REAP)'!$AA:$AA,'SP List (I-REAP)'!$D:$D,AllPGundertake!$C49,'SP List (I-REAP)'!$I:$I,$R$6),IF($J$3="Approved Subprojects",SUMIFS('SP List (I-REAP)'!$AA:$AA,'SP List (I-REAP)'!$D:$D,AllPGundertake!$C49,'SP List (I-REAP)'!$P:$P,AllPGundertake!$J$3,'SP List (I-REAP)'!$I:$I,$R$6),IF($J$3="Pipelined Subprojects",SUMIFS('SP List (I-REAP)'!$AA:$AA,'SP List (I-REAP)'!$D:$D,AllPGundertake!$C49,'SP List (I-REAP)'!$P:$P,AllPGundertake!$J$3,'SP List (I-REAP)'!$I:$I,$R$6))))</f>
        <v>0</v>
      </c>
      <c r="U49" s="149" t="str">
        <f>IF($J$3="Entire Portfolio",SUMIFS('SP List (I-REAP)'!$AD:$AD,'SP List (I-REAP)'!$D:$D,AllPGundertake!$C49,'SP List (I-REAP)'!$I:$I,$R$6),IF($J$3="Approved Subprojects",SUMIFS('SP List (I-REAP)'!$AD:$AD,'SP List (I-REAP)'!$D:$D,AllPGundertake!$C49,'SP List (I-REAP)'!$P:$P,AllPGundertake!$J$3,'SP List (I-REAP)'!$I:$I,$R$6),IF($J$3="Pipelined Subprojects",SUMIFS('SP List (I-REAP)'!$AD:$AD,'SP List (I-REAP)'!$D:$D,AllPGundertake!$C49,'SP List (I-REAP)'!$P:$P,AllPGundertake!$J$3,'SP List (I-REAP)'!$I:$I,$R$6))))</f>
        <v>0</v>
      </c>
      <c r="V49" s="149" t="str">
        <f>IF($J$3="Entire Portfolio",COUNTIFS('SP List (I-REAP)'!$D:$D,AllPGundertake!$C49,'SP List (I-REAP)'!$I:$I,$V$6),IF($J$3="Approved Subprojects",COUNTIFS('SP List (I-REAP)'!$D:$D,AllPGundertake!$C49,'SP List (I-REAP)'!$P:$P,AllPGundertake!$J$3,'SP List (I-REAP)'!$I:$I,$V$6),IF($J$3="Pipelined Subprojects",COUNTIFS('SP List (I-REAP)'!$D:$D,AllPGundertake!$C49,'SP List (I-REAP)'!$P:$P,AllPGundertake!$J$3,'SP List (I-REAP)'!$I:$I,$V$6))))</f>
        <v>0</v>
      </c>
      <c r="W49" s="148" t="str">
        <f>IF($J$3="Entire Portfolio",SUMIFS('SP List (I-REAP)'!$O:$O,'SP List (I-REAP)'!$D:$D,AllPGundertake!$C49,'SP List (I-REAP)'!$I:$I,AllPGundertake!$V$6),IF($J$3="Approved Subprojects",SUMIFS('SP List (I-REAP)'!$O:$O,'SP List (I-REAP)'!$D:$D,AllPGundertake!$C49,'SP List (I-REAP)'!$P:$P,AllPGundertake!$J$3,'SP List (I-REAP)'!$I:$I,AllPGundertake!$V$6),IF($J$3="Pipelined Subprojects",SUMIFS('SP List (I-REAP)'!$O:$O,'SP List (I-REAP)'!$D:$D,AllPGundertake!$C49,'SP List (I-REAP)'!$P:$P,AllPGundertake!$J$3,'SP List (I-REAP)'!$I:$I,AllPGundertake!$V$6))))/1000000</f>
        <v>0</v>
      </c>
      <c r="X49" s="149" t="str">
        <f>IF($J$3="Entire Portfolio",SUMIFS('SP List (I-REAP)'!$AA:$AA,'SP List (I-REAP)'!$D:$D,AllPGundertake!$C49,'SP List (I-REAP)'!$I:$I,$V$6),IF($J$3="Approved Subprojects",SUMIFS('SP List (I-REAP)'!$AA:$AA,'SP List (I-REAP)'!$D:$D,AllPGundertake!$C49,'SP List (I-REAP)'!$P:$P,AllPGundertake!$J$3,'SP List (I-REAP)'!$I:$I,$V$6),IF($J$3="Pipelined Subprojects",SUMIFS('SP List (I-REAP)'!$AA:$AA,'SP List (I-REAP)'!$D:$D,AllPGundertake!$C49,'SP List (I-REAP)'!$P:$P,AllPGundertake!$J$3,'SP List (I-REAP)'!$I:$I,$V$6))))</f>
        <v>0</v>
      </c>
      <c r="Y49" s="149" t="str">
        <f>IF($J$3="Entire Portfolio",SUMIFS('SP List (I-REAP)'!$AD:$AD,'SP List (I-REAP)'!$D:$D,AllPGundertake!$C49,'SP List (I-REAP)'!$I:$I,$V$6),IF($J$3="Approved Subprojects",SUMIFS('SP List (I-REAP)'!$AD:$AD,'SP List (I-REAP)'!$D:$D,AllPGundertake!$C49,'SP List (I-REAP)'!$P:$P,AllPGundertake!$J$3,'SP List (I-REAP)'!$I:$I,$V$6),IF($J$3="Pipelined Subprojects",SUMIFS('SP List (I-REAP)'!$AD:$AD,'SP List (I-REAP)'!$D:$D,AllPGundertake!$C49,'SP List (I-REAP)'!$P:$P,AllPGundertake!$J$3,'SP List (I-REAP)'!$I:$I,$V$6))))</f>
        <v>0</v>
      </c>
    </row>
    <row r="50" spans="1:26">
      <c r="B50" s="196" t="s">
        <v>24</v>
      </c>
      <c r="C50" s="196" t="s">
        <v>68</v>
      </c>
      <c r="D50" s="149" t="str">
        <f>IF($J$3="Entire Portfolio",COUNTIF('SP List (I-REAP)'!$D:$D,AllPGundertake!$C50),IF($J$3="Approved Subprojects",COUNTIFS('SP List (I-REAP)'!$D:$D,AllPGundertake!$C50,'SP List (I-REAP)'!$P:$P,AllPGundertake!$J$3),IF($J$3="Pipelined Subprojects",COUNTIFS('SP List (I-REAP)'!$D:$D,AllPGundertake!$C50,'SP List (I-REAP)'!$P:$P,AllPGundertake!$J$3))))</f>
        <v>0</v>
      </c>
      <c r="E50" s="148" t="str">
        <f>IF($J$3="Entire Portfolio",SUMIF('SP List (I-REAP)'!$D:$D,AllPGundertake!$C50,'SP List (I-REAP)'!$O:$O),IF($J$3="Approved Subprojects",SUMIFS('SP List (I-REAP)'!$O:$O,'SP List (I-REAP)'!$D:$D,AllPGundertake!$C50,'SP List (I-REAP)'!$P:$P,AllPGundertake!$J$3),IF($J$3="Pipelined Subprojects",SUMIFS('SP List (I-REAP)'!$O:$O,'SP List (I-REAP)'!$D:$D,AllPGundertake!$C50,'SP List (I-REAP)'!$P:$P,AllPGundertake!$J$3))))/1000000</f>
        <v>0</v>
      </c>
      <c r="F50" s="149" t="str">
        <f>IF($J$3="Entire Portfolio",SUMIF('SP List (I-REAP)'!$D:$D,AllPGundertake!$C50,'SP List (I-REAP)'!$AA:$AA),IF($J$3="Approved Subprojects",SUMIFS('SP List (I-REAP)'!$AA:$AA,'SP List (I-REAP)'!$D:$D,AllPGundertake!$C50,'SP List (I-REAP)'!$P:$P,AllPGundertake!$J$3),IF($J$3="Pipelined Subprojects",SUMIFS('SP List (I-REAP)'!$AA:$AA,'SP List (I-REAP)'!$D:$D,AllPGundertake!$C50,'SP List (I-REAP)'!$P:$P,AllPGundertake!$J$3))))</f>
        <v>0</v>
      </c>
      <c r="G50" s="149" t="str">
        <f>IF($J$3="Entire Portfolio",SUMIF('SP List (I-REAP)'!$D:$D,AllPGundertake!$C50,'SP List (I-REAP)'!$AD:$AD),IF($J$3="Approved Subprojects",SUMIFS('SP List (I-REAP)'!$AD:$AD,'SP List (I-REAP)'!$D:$D,AllPGundertake!$C50,'SP List (I-REAP)'!$P:$P,AllPGundertake!$J$3),IF($J$3="Pipelined Subprojects",SUMIFS('SP List (I-REAP)'!$AD:$AD,'SP List (I-REAP)'!$D:$D,AllPGundertake!$C50,'SP List (I-REAP)'!$P:$P,AllPGundertake!$J$3))))</f>
        <v>0</v>
      </c>
      <c r="H50" s="159" t="str">
        <f>IFERROR((+E50/F50)*1000," ")</f>
        <v>0</v>
      </c>
      <c r="I50" s="159" t="str">
        <f>IFERROR(E50*1000/G50," ")</f>
        <v>0</v>
      </c>
      <c r="J50" s="149" t="str">
        <f>IF($J$3="Entire Portfolio",COUNTIFS('SP List (I-REAP)'!$D:$D,AllPGundertake!$C50,'SP List (I-REAP)'!$I:$I,$J$6),IF($J$3="Approved Subprojects",COUNTIFS('SP List (I-REAP)'!$D:$D,AllPGundertake!$C50,'SP List (I-REAP)'!$P:$P,AllPGundertake!$J$3,'SP List (I-REAP)'!$I:$I,$J$6),IF($J$3="Pipelined Subprojects",COUNTIFS('SP List (I-REAP)'!$D:$D,AllPGundertake!$C50,'SP List (I-REAP)'!$P:$P,AllPGundertake!$J$3,'SP List (I-REAP)'!$I:$I,$J$6))))</f>
        <v>0</v>
      </c>
      <c r="K50" s="148" t="str">
        <f>IF($J$3="Entire Portfolio",SUMIFS('SP List (I-REAP)'!$O:$O,'SP List (I-REAP)'!$D:$D,AllPGundertake!$C50,'SP List (I-REAP)'!$I:$I,AllPGundertake!$J$6),IF($J$3="Approved Subprojects",SUMIFS('SP List (I-REAP)'!$O:$O,'SP List (I-REAP)'!$D:$D,AllPGundertake!$C50,'SP List (I-REAP)'!$P:$P,AllPGundertake!$J$3,'SP List (I-REAP)'!$I:$I,AllPGundertake!$J$6),IF($J$3="Pipelined Subprojects",SUMIFS('SP List (I-REAP)'!$O:$O,'SP List (I-REAP)'!$D:$D,AllPGundertake!$C50,'SP List (I-REAP)'!$P:$P,AllPGundertake!$J$3,'SP List (I-REAP)'!$I:$I,AllPGundertake!$J$6))))/1000000</f>
        <v>0</v>
      </c>
      <c r="L50" s="149" t="str">
        <f>IF($J$3="Entire Portfolio",SUMIFS('SP List (I-REAP)'!$AA:$AA,'SP List (I-REAP)'!$D:$D,AllPGundertake!$C50,'SP List (I-REAP)'!$I:$I,$J$6),IF($J$3="Approved Subprojects",SUMIFS('SP List (I-REAP)'!$AA:$AA,'SP List (I-REAP)'!$D:$D,AllPGundertake!$C50,'SP List (I-REAP)'!$P:$P,AllPGundertake!$J$3,'SP List (I-REAP)'!$I:$I,$J$6),IF($J$3="Pipelined Subprojects",SUMIFS('SP List (I-REAP)'!$AA:$AA,'SP List (I-REAP)'!$D:$D,AllPGundertake!$C50,'SP List (I-REAP)'!$P:$P,AllPGundertake!$J$3,'SP List (I-REAP)'!$I:$I,$J$6))))</f>
        <v>0</v>
      </c>
      <c r="M50" s="149" t="str">
        <f>IF($J$3="Entire Portfolio",SUMIFS('SP List (I-REAP)'!$AD:$AD,'SP List (I-REAP)'!$D:$D,AllPGundertake!$C50,'SP List (I-REAP)'!$I:$I,$J$6),IF($J$3="Approved Subprojects",SUMIFS('SP List (I-REAP)'!$AD:$AD,'SP List (I-REAP)'!$D:$D,AllPGundertake!$C50,'SP List (I-REAP)'!$P:$P,AllPGundertake!$J$3,'SP List (I-REAP)'!$I:$I,$J$6),IF($J$3="Pipelined Subprojects",SUMIFS('SP List (I-REAP)'!$AD:$AD,'SP List (I-REAP)'!$D:$D,AllPGundertake!$C50,'SP List (I-REAP)'!$P:$P,AllPGundertake!$J$3,'SP List (I-REAP)'!$I:$I,$J$6))))</f>
        <v>0</v>
      </c>
      <c r="N50" s="149" t="str">
        <f>IF($J$3="Entire Portfolio",COUNTIFS('SP List (I-REAP)'!$D:$D,AllPGundertake!$C50,'SP List (I-REAP)'!$I:$I,$N$6),IF($J$3="Approved Subprojects",COUNTIFS('SP List (I-REAP)'!$D:$D,AllPGundertake!$C50,'SP List (I-REAP)'!$P:$P,AllPGundertake!$J$3,'SP List (I-REAP)'!$I:$I,$N$6),IF($J$3="Pipelined Subprojects",COUNTIFS('SP List (I-REAP)'!$D:$D,AllPGundertake!$C50,'SP List (I-REAP)'!$P:$P,AllPGundertake!$J$3,'SP List (I-REAP)'!$I:$I,$N$6))))</f>
        <v>0</v>
      </c>
      <c r="O50" s="148" t="str">
        <f>IF($J$3="Entire Portfolio",SUMIFS('SP List (I-REAP)'!$O:$O,'SP List (I-REAP)'!$D:$D,AllPGundertake!$C50,'SP List (I-REAP)'!$I:$I,AllPGundertake!$N$6),IF($J$3="Approved Subprojects",SUMIFS('SP List (I-REAP)'!$O:$O,'SP List (I-REAP)'!$D:$D,AllPGundertake!$C50,'SP List (I-REAP)'!$P:$P,AllPGundertake!$J$3,'SP List (I-REAP)'!$I:$I,AllPGundertake!$N$6),IF($J$3="Pipelined Subprojects",SUMIFS('SP List (I-REAP)'!$O:$O,'SP List (I-REAP)'!$D:$D,AllPGundertake!$C50,'SP List (I-REAP)'!$P:$P,AllPGundertake!$J$3,'SP List (I-REAP)'!$I:$I,AllPGundertake!$N$6))))/1000000</f>
        <v>0</v>
      </c>
      <c r="P50" s="149" t="str">
        <f>IF($J$3="Entire Portfolio",SUMIFS('SP List (I-REAP)'!$AA:$AA,'SP List (I-REAP)'!$D:$D,AllPGundertake!$C50,'SP List (I-REAP)'!$I:$I,$N$6),IF($J$3="Approved Subprojects",SUMIFS('SP List (I-REAP)'!$AA:$AA,'SP List (I-REAP)'!$D:$D,AllPGundertake!$C50,'SP List (I-REAP)'!$P:$P,AllPGundertake!$J$3,'SP List (I-REAP)'!$I:$I,$N$6),IF($J$3="Pipelined Subprojects",SUMIFS('SP List (I-REAP)'!$AA:$AA,'SP List (I-REAP)'!$D:$D,AllPGundertake!$C50,'SP List (I-REAP)'!$P:$P,AllPGundertake!$J$3,'SP List (I-REAP)'!$I:$I,$N$6))))</f>
        <v>0</v>
      </c>
      <c r="Q50" s="149" t="str">
        <f>IF($J$3="Entire Portfolio",SUMIFS('SP List (I-REAP)'!$AD:$AD,'SP List (I-REAP)'!$D:$D,AllPGundertake!$C50,'SP List (I-REAP)'!$I:$I,$N$6),IF($J$3="Approved Subprojects",SUMIFS('SP List (I-REAP)'!$AD:$AD,'SP List (I-REAP)'!$D:$D,AllPGundertake!$C50,'SP List (I-REAP)'!$P:$P,AllPGundertake!$J$3,'SP List (I-REAP)'!$I:$I,$N$6),IF($J$3="Pipelined Subprojects",SUMIFS('SP List (I-REAP)'!$AD:$AD,'SP List (I-REAP)'!$D:$D,AllPGundertake!$C50,'SP List (I-REAP)'!$P:$P,AllPGundertake!$J$3,'SP List (I-REAP)'!$I:$I,$N$6))))</f>
        <v>0</v>
      </c>
      <c r="R50" s="149" t="str">
        <f>IF($J$3="Entire Portfolio",COUNTIFS('SP List (I-REAP)'!$D:$D,AllPGundertake!$C50,'SP List (I-REAP)'!$I:$I,$R$6),IF($J$3="Approved Subprojects",COUNTIFS('SP List (I-REAP)'!$D:$D,AllPGundertake!$C50,'SP List (I-REAP)'!$P:$P,AllPGundertake!$J$3,'SP List (I-REAP)'!$I:$I,$R$6),IF($J$3="Pipelined Subprojects",COUNTIFS('SP List (I-REAP)'!$D:$D,AllPGundertake!$C50,'SP List (I-REAP)'!$P:$P,AllPGundertake!$J$3,'SP List (I-REAP)'!$I:$I,$R$6))))</f>
        <v>0</v>
      </c>
      <c r="S50" s="148" t="str">
        <f>IF($J$3="Entire Portfolio",SUMIFS('SP List (I-REAP)'!$O:$O,'SP List (I-REAP)'!$D:$D,AllPGundertake!$C50,'SP List (I-REAP)'!$I:$I,AllPGundertake!$R$6),IF($J$3="Approved Subprojects",SUMIFS('SP List (I-REAP)'!$O:$O,'SP List (I-REAP)'!$D:$D,AllPGundertake!$C50,'SP List (I-REAP)'!$P:$P,AllPGundertake!$J$3,'SP List (I-REAP)'!$I:$I,AllPGundertake!$R$6),IF($J$3="Pipelined Subprojects",SUMIFS('SP List (I-REAP)'!$O:$O,'SP List (I-REAP)'!$D:$D,AllPGundertake!$C50,'SP List (I-REAP)'!$P:$P,AllPGundertake!$J$3,'SP List (I-REAP)'!$I:$I,AllPGundertake!$R$6))))/1000000</f>
        <v>0</v>
      </c>
      <c r="T50" s="149" t="str">
        <f>IF($J$3="Entire Portfolio",SUMIFS('SP List (I-REAP)'!$AA:$AA,'SP List (I-REAP)'!$D:$D,AllPGundertake!$C50,'SP List (I-REAP)'!$I:$I,$R$6),IF($J$3="Approved Subprojects",SUMIFS('SP List (I-REAP)'!$AA:$AA,'SP List (I-REAP)'!$D:$D,AllPGundertake!$C50,'SP List (I-REAP)'!$P:$P,AllPGundertake!$J$3,'SP List (I-REAP)'!$I:$I,$R$6),IF($J$3="Pipelined Subprojects",SUMIFS('SP List (I-REAP)'!$AA:$AA,'SP List (I-REAP)'!$D:$D,AllPGundertake!$C50,'SP List (I-REAP)'!$P:$P,AllPGundertake!$J$3,'SP List (I-REAP)'!$I:$I,$R$6))))</f>
        <v>0</v>
      </c>
      <c r="U50" s="149" t="str">
        <f>IF($J$3="Entire Portfolio",SUMIFS('SP List (I-REAP)'!$AD:$AD,'SP List (I-REAP)'!$D:$D,AllPGundertake!$C50,'SP List (I-REAP)'!$I:$I,$R$6),IF($J$3="Approved Subprojects",SUMIFS('SP List (I-REAP)'!$AD:$AD,'SP List (I-REAP)'!$D:$D,AllPGundertake!$C50,'SP List (I-REAP)'!$P:$P,AllPGundertake!$J$3,'SP List (I-REAP)'!$I:$I,$R$6),IF($J$3="Pipelined Subprojects",SUMIFS('SP List (I-REAP)'!$AD:$AD,'SP List (I-REAP)'!$D:$D,AllPGundertake!$C50,'SP List (I-REAP)'!$P:$P,AllPGundertake!$J$3,'SP List (I-REAP)'!$I:$I,$R$6))))</f>
        <v>0</v>
      </c>
      <c r="V50" s="149" t="str">
        <f>IF($J$3="Entire Portfolio",COUNTIFS('SP List (I-REAP)'!$D:$D,AllPGundertake!$C50,'SP List (I-REAP)'!$I:$I,$V$6),IF($J$3="Approved Subprojects",COUNTIFS('SP List (I-REAP)'!$D:$D,AllPGundertake!$C50,'SP List (I-REAP)'!$P:$P,AllPGundertake!$J$3,'SP List (I-REAP)'!$I:$I,$V$6),IF($J$3="Pipelined Subprojects",COUNTIFS('SP List (I-REAP)'!$D:$D,AllPGundertake!$C50,'SP List (I-REAP)'!$P:$P,AllPGundertake!$J$3,'SP List (I-REAP)'!$I:$I,$V$6))))</f>
        <v>0</v>
      </c>
      <c r="W50" s="148" t="str">
        <f>IF($J$3="Entire Portfolio",SUMIFS('SP List (I-REAP)'!$O:$O,'SP List (I-REAP)'!$D:$D,AllPGundertake!$C50,'SP List (I-REAP)'!$I:$I,AllPGundertake!$V$6),IF($J$3="Approved Subprojects",SUMIFS('SP List (I-REAP)'!$O:$O,'SP List (I-REAP)'!$D:$D,AllPGundertake!$C50,'SP List (I-REAP)'!$P:$P,AllPGundertake!$J$3,'SP List (I-REAP)'!$I:$I,AllPGundertake!$V$6),IF($J$3="Pipelined Subprojects",SUMIFS('SP List (I-REAP)'!$O:$O,'SP List (I-REAP)'!$D:$D,AllPGundertake!$C50,'SP List (I-REAP)'!$P:$P,AllPGundertake!$J$3,'SP List (I-REAP)'!$I:$I,AllPGundertake!$V$6))))/1000000</f>
        <v>0</v>
      </c>
      <c r="X50" s="149" t="str">
        <f>IF($J$3="Entire Portfolio",SUMIFS('SP List (I-REAP)'!$AA:$AA,'SP List (I-REAP)'!$D:$D,AllPGundertake!$C50,'SP List (I-REAP)'!$I:$I,$V$6),IF($J$3="Approved Subprojects",SUMIFS('SP List (I-REAP)'!$AA:$AA,'SP List (I-REAP)'!$D:$D,AllPGundertake!$C50,'SP List (I-REAP)'!$P:$P,AllPGundertake!$J$3,'SP List (I-REAP)'!$I:$I,$V$6),IF($J$3="Pipelined Subprojects",SUMIFS('SP List (I-REAP)'!$AA:$AA,'SP List (I-REAP)'!$D:$D,AllPGundertake!$C50,'SP List (I-REAP)'!$P:$P,AllPGundertake!$J$3,'SP List (I-REAP)'!$I:$I,$V$6))))</f>
        <v>0</v>
      </c>
      <c r="Y50" s="149" t="str">
        <f>IF($J$3="Entire Portfolio",SUMIFS('SP List (I-REAP)'!$AD:$AD,'SP List (I-REAP)'!$D:$D,AllPGundertake!$C50,'SP List (I-REAP)'!$I:$I,$V$6),IF($J$3="Approved Subprojects",SUMIFS('SP List (I-REAP)'!$AD:$AD,'SP List (I-REAP)'!$D:$D,AllPGundertake!$C50,'SP List (I-REAP)'!$P:$P,AllPGundertake!$J$3,'SP List (I-REAP)'!$I:$I,$V$6),IF($J$3="Pipelined Subprojects",SUMIFS('SP List (I-REAP)'!$AD:$AD,'SP List (I-REAP)'!$D:$D,AllPGundertake!$C50,'SP List (I-REAP)'!$P:$P,AllPGundertake!$J$3,'SP List (I-REAP)'!$I:$I,$V$6))))</f>
        <v>0</v>
      </c>
    </row>
    <row r="51" spans="1:26">
      <c r="B51" s="196" t="s">
        <v>24</v>
      </c>
      <c r="C51" s="196" t="s">
        <v>89</v>
      </c>
      <c r="D51" s="149" t="str">
        <f>IF($J$3="Entire Portfolio",COUNTIF('SP List (I-REAP)'!$D:$D,AllPGundertake!$C51),IF($J$3="Approved Subprojects",COUNTIFS('SP List (I-REAP)'!$D:$D,AllPGundertake!$C51,'SP List (I-REAP)'!$P:$P,AllPGundertake!$J$3),IF($J$3="Pipelined Subprojects",COUNTIFS('SP List (I-REAP)'!$D:$D,AllPGundertake!$C51,'SP List (I-REAP)'!$P:$P,AllPGundertake!$J$3))))</f>
        <v>0</v>
      </c>
      <c r="E51" s="148" t="str">
        <f>IF($J$3="Entire Portfolio",SUMIF('SP List (I-REAP)'!$D:$D,AllPGundertake!$C51,'SP List (I-REAP)'!$O:$O),IF($J$3="Approved Subprojects",SUMIFS('SP List (I-REAP)'!$O:$O,'SP List (I-REAP)'!$D:$D,AllPGundertake!$C51,'SP List (I-REAP)'!$P:$P,AllPGundertake!$J$3),IF($J$3="Pipelined Subprojects",SUMIFS('SP List (I-REAP)'!$O:$O,'SP List (I-REAP)'!$D:$D,AllPGundertake!$C51,'SP List (I-REAP)'!$P:$P,AllPGundertake!$J$3))))/1000000</f>
        <v>0</v>
      </c>
      <c r="F51" s="149" t="str">
        <f>IF($J$3="Entire Portfolio",SUMIF('SP List (I-REAP)'!$D:$D,AllPGundertake!$C51,'SP List (I-REAP)'!$AA:$AA),IF($J$3="Approved Subprojects",SUMIFS('SP List (I-REAP)'!$AA:$AA,'SP List (I-REAP)'!$D:$D,AllPGundertake!$C51,'SP List (I-REAP)'!$P:$P,AllPGundertake!$J$3),IF($J$3="Pipelined Subprojects",SUMIFS('SP List (I-REAP)'!$AA:$AA,'SP List (I-REAP)'!$D:$D,AllPGundertake!$C51,'SP List (I-REAP)'!$P:$P,AllPGundertake!$J$3))))</f>
        <v>0</v>
      </c>
      <c r="G51" s="149" t="str">
        <f>IF($J$3="Entire Portfolio",SUMIF('SP List (I-REAP)'!$D:$D,AllPGundertake!$C51,'SP List (I-REAP)'!$AD:$AD),IF($J$3="Approved Subprojects",SUMIFS('SP List (I-REAP)'!$AD:$AD,'SP List (I-REAP)'!$D:$D,AllPGundertake!$C51,'SP List (I-REAP)'!$P:$P,AllPGundertake!$J$3),IF($J$3="Pipelined Subprojects",SUMIFS('SP List (I-REAP)'!$AD:$AD,'SP List (I-REAP)'!$D:$D,AllPGundertake!$C51,'SP List (I-REAP)'!$P:$P,AllPGundertake!$J$3))))</f>
        <v>0</v>
      </c>
      <c r="H51" s="159" t="str">
        <f>IFERROR((+E51/F51)*1000," ")</f>
        <v>0</v>
      </c>
      <c r="I51" s="159" t="str">
        <f>IFERROR(E51*1000/G51," ")</f>
        <v>0</v>
      </c>
      <c r="J51" s="149" t="str">
        <f>IF($J$3="Entire Portfolio",COUNTIFS('SP List (I-REAP)'!$D:$D,AllPGundertake!$C51,'SP List (I-REAP)'!$I:$I,$J$6),IF($J$3="Approved Subprojects",COUNTIFS('SP List (I-REAP)'!$D:$D,AllPGundertake!$C51,'SP List (I-REAP)'!$P:$P,AllPGundertake!$J$3,'SP List (I-REAP)'!$I:$I,$J$6),IF($J$3="Pipelined Subprojects",COUNTIFS('SP List (I-REAP)'!$D:$D,AllPGundertake!$C51,'SP List (I-REAP)'!$P:$P,AllPGundertake!$J$3,'SP List (I-REAP)'!$I:$I,$J$6))))</f>
        <v>0</v>
      </c>
      <c r="K51" s="148" t="str">
        <f>IF($J$3="Entire Portfolio",SUMIFS('SP List (I-REAP)'!$O:$O,'SP List (I-REAP)'!$D:$D,AllPGundertake!$C51,'SP List (I-REAP)'!$I:$I,AllPGundertake!$J$6),IF($J$3="Approved Subprojects",SUMIFS('SP List (I-REAP)'!$O:$O,'SP List (I-REAP)'!$D:$D,AllPGundertake!$C51,'SP List (I-REAP)'!$P:$P,AllPGundertake!$J$3,'SP List (I-REAP)'!$I:$I,AllPGundertake!$J$6),IF($J$3="Pipelined Subprojects",SUMIFS('SP List (I-REAP)'!$O:$O,'SP List (I-REAP)'!$D:$D,AllPGundertake!$C51,'SP List (I-REAP)'!$P:$P,AllPGundertake!$J$3,'SP List (I-REAP)'!$I:$I,AllPGundertake!$J$6))))/1000000</f>
        <v>0</v>
      </c>
      <c r="L51" s="149" t="str">
        <f>IF($J$3="Entire Portfolio",SUMIFS('SP List (I-REAP)'!$AA:$AA,'SP List (I-REAP)'!$D:$D,AllPGundertake!$C51,'SP List (I-REAP)'!$I:$I,$J$6),IF($J$3="Approved Subprojects",SUMIFS('SP List (I-REAP)'!$AA:$AA,'SP List (I-REAP)'!$D:$D,AllPGundertake!$C51,'SP List (I-REAP)'!$P:$P,AllPGundertake!$J$3,'SP List (I-REAP)'!$I:$I,$J$6),IF($J$3="Pipelined Subprojects",SUMIFS('SP List (I-REAP)'!$AA:$AA,'SP List (I-REAP)'!$D:$D,AllPGundertake!$C51,'SP List (I-REAP)'!$P:$P,AllPGundertake!$J$3,'SP List (I-REAP)'!$I:$I,$J$6))))</f>
        <v>0</v>
      </c>
      <c r="M51" s="149" t="str">
        <f>IF($J$3="Entire Portfolio",SUMIFS('SP List (I-REAP)'!$AD:$AD,'SP List (I-REAP)'!$D:$D,AllPGundertake!$C51,'SP List (I-REAP)'!$I:$I,$J$6),IF($J$3="Approved Subprojects",SUMIFS('SP List (I-REAP)'!$AD:$AD,'SP List (I-REAP)'!$D:$D,AllPGundertake!$C51,'SP List (I-REAP)'!$P:$P,AllPGundertake!$J$3,'SP List (I-REAP)'!$I:$I,$J$6),IF($J$3="Pipelined Subprojects",SUMIFS('SP List (I-REAP)'!$AD:$AD,'SP List (I-REAP)'!$D:$D,AllPGundertake!$C51,'SP List (I-REAP)'!$P:$P,AllPGundertake!$J$3,'SP List (I-REAP)'!$I:$I,$J$6))))</f>
        <v>0</v>
      </c>
      <c r="N51" s="149" t="str">
        <f>IF($J$3="Entire Portfolio",COUNTIFS('SP List (I-REAP)'!$D:$D,AllPGundertake!$C51,'SP List (I-REAP)'!$I:$I,$N$6),IF($J$3="Approved Subprojects",COUNTIFS('SP List (I-REAP)'!$D:$D,AllPGundertake!$C51,'SP List (I-REAP)'!$P:$P,AllPGundertake!$J$3,'SP List (I-REAP)'!$I:$I,$N$6),IF($J$3="Pipelined Subprojects",COUNTIFS('SP List (I-REAP)'!$D:$D,AllPGundertake!$C51,'SP List (I-REAP)'!$P:$P,AllPGundertake!$J$3,'SP List (I-REAP)'!$I:$I,$N$6))))</f>
        <v>0</v>
      </c>
      <c r="O51" s="148" t="str">
        <f>IF($J$3="Entire Portfolio",SUMIFS('SP List (I-REAP)'!$O:$O,'SP List (I-REAP)'!$D:$D,AllPGundertake!$C51,'SP List (I-REAP)'!$I:$I,AllPGundertake!$N$6),IF($J$3="Approved Subprojects",SUMIFS('SP List (I-REAP)'!$O:$O,'SP List (I-REAP)'!$D:$D,AllPGundertake!$C51,'SP List (I-REAP)'!$P:$P,AllPGundertake!$J$3,'SP List (I-REAP)'!$I:$I,AllPGundertake!$N$6),IF($J$3="Pipelined Subprojects",SUMIFS('SP List (I-REAP)'!$O:$O,'SP List (I-REAP)'!$D:$D,AllPGundertake!$C51,'SP List (I-REAP)'!$P:$P,AllPGundertake!$J$3,'SP List (I-REAP)'!$I:$I,AllPGundertake!$N$6))))/1000000</f>
        <v>0</v>
      </c>
      <c r="P51" s="149" t="str">
        <f>IF($J$3="Entire Portfolio",SUMIFS('SP List (I-REAP)'!$AA:$AA,'SP List (I-REAP)'!$D:$D,AllPGundertake!$C51,'SP List (I-REAP)'!$I:$I,$N$6),IF($J$3="Approved Subprojects",SUMIFS('SP List (I-REAP)'!$AA:$AA,'SP List (I-REAP)'!$D:$D,AllPGundertake!$C51,'SP List (I-REAP)'!$P:$P,AllPGundertake!$J$3,'SP List (I-REAP)'!$I:$I,$N$6),IF($J$3="Pipelined Subprojects",SUMIFS('SP List (I-REAP)'!$AA:$AA,'SP List (I-REAP)'!$D:$D,AllPGundertake!$C51,'SP List (I-REAP)'!$P:$P,AllPGundertake!$J$3,'SP List (I-REAP)'!$I:$I,$N$6))))</f>
        <v>0</v>
      </c>
      <c r="Q51" s="149" t="str">
        <f>IF($J$3="Entire Portfolio",SUMIFS('SP List (I-REAP)'!$AD:$AD,'SP List (I-REAP)'!$D:$D,AllPGundertake!$C51,'SP List (I-REAP)'!$I:$I,$N$6),IF($J$3="Approved Subprojects",SUMIFS('SP List (I-REAP)'!$AD:$AD,'SP List (I-REAP)'!$D:$D,AllPGundertake!$C51,'SP List (I-REAP)'!$P:$P,AllPGundertake!$J$3,'SP List (I-REAP)'!$I:$I,$N$6),IF($J$3="Pipelined Subprojects",SUMIFS('SP List (I-REAP)'!$AD:$AD,'SP List (I-REAP)'!$D:$D,AllPGundertake!$C51,'SP List (I-REAP)'!$P:$P,AllPGundertake!$J$3,'SP List (I-REAP)'!$I:$I,$N$6))))</f>
        <v>0</v>
      </c>
      <c r="R51" s="149" t="str">
        <f>IF($J$3="Entire Portfolio",COUNTIFS('SP List (I-REAP)'!$D:$D,AllPGundertake!$C51,'SP List (I-REAP)'!$I:$I,$R$6),IF($J$3="Approved Subprojects",COUNTIFS('SP List (I-REAP)'!$D:$D,AllPGundertake!$C51,'SP List (I-REAP)'!$P:$P,AllPGundertake!$J$3,'SP List (I-REAP)'!$I:$I,$R$6),IF($J$3="Pipelined Subprojects",COUNTIFS('SP List (I-REAP)'!$D:$D,AllPGundertake!$C51,'SP List (I-REAP)'!$P:$P,AllPGundertake!$J$3,'SP List (I-REAP)'!$I:$I,$R$6))))</f>
        <v>0</v>
      </c>
      <c r="S51" s="148" t="str">
        <f>IF($J$3="Entire Portfolio",SUMIFS('SP List (I-REAP)'!$O:$O,'SP List (I-REAP)'!$D:$D,AllPGundertake!$C51,'SP List (I-REAP)'!$I:$I,AllPGundertake!$R$6),IF($J$3="Approved Subprojects",SUMIFS('SP List (I-REAP)'!$O:$O,'SP List (I-REAP)'!$D:$D,AllPGundertake!$C51,'SP List (I-REAP)'!$P:$P,AllPGundertake!$J$3,'SP List (I-REAP)'!$I:$I,AllPGundertake!$R$6),IF($J$3="Pipelined Subprojects",SUMIFS('SP List (I-REAP)'!$O:$O,'SP List (I-REAP)'!$D:$D,AllPGundertake!$C51,'SP List (I-REAP)'!$P:$P,AllPGundertake!$J$3,'SP List (I-REAP)'!$I:$I,AllPGundertake!$R$6))))/1000000</f>
        <v>0</v>
      </c>
      <c r="T51" s="149" t="str">
        <f>IF($J$3="Entire Portfolio",SUMIFS('SP List (I-REAP)'!$AA:$AA,'SP List (I-REAP)'!$D:$D,AllPGundertake!$C51,'SP List (I-REAP)'!$I:$I,$R$6),IF($J$3="Approved Subprojects",SUMIFS('SP List (I-REAP)'!$AA:$AA,'SP List (I-REAP)'!$D:$D,AllPGundertake!$C51,'SP List (I-REAP)'!$P:$P,AllPGundertake!$J$3,'SP List (I-REAP)'!$I:$I,$R$6),IF($J$3="Pipelined Subprojects",SUMIFS('SP List (I-REAP)'!$AA:$AA,'SP List (I-REAP)'!$D:$D,AllPGundertake!$C51,'SP List (I-REAP)'!$P:$P,AllPGundertake!$J$3,'SP List (I-REAP)'!$I:$I,$R$6))))</f>
        <v>0</v>
      </c>
      <c r="U51" s="149" t="str">
        <f>IF($J$3="Entire Portfolio",SUMIFS('SP List (I-REAP)'!$AD:$AD,'SP List (I-REAP)'!$D:$D,AllPGundertake!$C51,'SP List (I-REAP)'!$I:$I,$R$6),IF($J$3="Approved Subprojects",SUMIFS('SP List (I-REAP)'!$AD:$AD,'SP List (I-REAP)'!$D:$D,AllPGundertake!$C51,'SP List (I-REAP)'!$P:$P,AllPGundertake!$J$3,'SP List (I-REAP)'!$I:$I,$R$6),IF($J$3="Pipelined Subprojects",SUMIFS('SP List (I-REAP)'!$AD:$AD,'SP List (I-REAP)'!$D:$D,AllPGundertake!$C51,'SP List (I-REAP)'!$P:$P,AllPGundertake!$J$3,'SP List (I-REAP)'!$I:$I,$R$6))))</f>
        <v>0</v>
      </c>
      <c r="V51" s="149" t="str">
        <f>IF($J$3="Entire Portfolio",COUNTIFS('SP List (I-REAP)'!$D:$D,AllPGundertake!$C51,'SP List (I-REAP)'!$I:$I,$V$6),IF($J$3="Approved Subprojects",COUNTIFS('SP List (I-REAP)'!$D:$D,AllPGundertake!$C51,'SP List (I-REAP)'!$P:$P,AllPGundertake!$J$3,'SP List (I-REAP)'!$I:$I,$V$6),IF($J$3="Pipelined Subprojects",COUNTIFS('SP List (I-REAP)'!$D:$D,AllPGundertake!$C51,'SP List (I-REAP)'!$P:$P,AllPGundertake!$J$3,'SP List (I-REAP)'!$I:$I,$V$6))))</f>
        <v>0</v>
      </c>
      <c r="W51" s="148" t="str">
        <f>IF($J$3="Entire Portfolio",SUMIFS('SP List (I-REAP)'!$O:$O,'SP List (I-REAP)'!$D:$D,AllPGundertake!$C51,'SP List (I-REAP)'!$I:$I,AllPGundertake!$V$6),IF($J$3="Approved Subprojects",SUMIFS('SP List (I-REAP)'!$O:$O,'SP List (I-REAP)'!$D:$D,AllPGundertake!$C51,'SP List (I-REAP)'!$P:$P,AllPGundertake!$J$3,'SP List (I-REAP)'!$I:$I,AllPGundertake!$V$6),IF($J$3="Pipelined Subprojects",SUMIFS('SP List (I-REAP)'!$O:$O,'SP List (I-REAP)'!$D:$D,AllPGundertake!$C51,'SP List (I-REAP)'!$P:$P,AllPGundertake!$J$3,'SP List (I-REAP)'!$I:$I,AllPGundertake!$V$6))))/1000000</f>
        <v>0</v>
      </c>
      <c r="X51" s="149" t="str">
        <f>IF($J$3="Entire Portfolio",SUMIFS('SP List (I-REAP)'!$AA:$AA,'SP List (I-REAP)'!$D:$D,AllPGundertake!$C51,'SP List (I-REAP)'!$I:$I,$V$6),IF($J$3="Approved Subprojects",SUMIFS('SP List (I-REAP)'!$AA:$AA,'SP List (I-REAP)'!$D:$D,AllPGundertake!$C51,'SP List (I-REAP)'!$P:$P,AllPGundertake!$J$3,'SP List (I-REAP)'!$I:$I,$V$6),IF($J$3="Pipelined Subprojects",SUMIFS('SP List (I-REAP)'!$AA:$AA,'SP List (I-REAP)'!$D:$D,AllPGundertake!$C51,'SP List (I-REAP)'!$P:$P,AllPGundertake!$J$3,'SP List (I-REAP)'!$I:$I,$V$6))))</f>
        <v>0</v>
      </c>
      <c r="Y51" s="149" t="str">
        <f>IF($J$3="Entire Portfolio",SUMIFS('SP List (I-REAP)'!$AD:$AD,'SP List (I-REAP)'!$D:$D,AllPGundertake!$C51,'SP List (I-REAP)'!$I:$I,$V$6),IF($J$3="Approved Subprojects",SUMIFS('SP List (I-REAP)'!$AD:$AD,'SP List (I-REAP)'!$D:$D,AllPGundertake!$C51,'SP List (I-REAP)'!$P:$P,AllPGundertake!$J$3,'SP List (I-REAP)'!$I:$I,$V$6),IF($J$3="Pipelined Subprojects",SUMIFS('SP List (I-REAP)'!$AD:$AD,'SP List (I-REAP)'!$D:$D,AllPGundertake!$C51,'SP List (I-REAP)'!$P:$P,AllPGundertake!$J$3,'SP List (I-REAP)'!$I:$I,$V$6))))</f>
        <v>0</v>
      </c>
    </row>
    <row r="52" spans="1:26">
      <c r="B52" s="302" t="s">
        <v>2033</v>
      </c>
      <c r="C52" s="303"/>
      <c r="D52" s="215" t="str">
        <f>SUM(D46:D51)</f>
        <v>0</v>
      </c>
      <c r="E52" s="211" t="str">
        <f>SUM(E46:E51)</f>
        <v>0</v>
      </c>
      <c r="F52" s="215" t="str">
        <f>SUM(F46:F51)</f>
        <v>0</v>
      </c>
      <c r="G52" s="215" t="str">
        <f>SUM(G46:G51)</f>
        <v>0</v>
      </c>
      <c r="H52" s="211" t="str">
        <f>IFERROR((+E52/F52)*1000," ")</f>
        <v>0</v>
      </c>
      <c r="I52" s="211" t="str">
        <f>IFERROR(E52*1000/G52," ")</f>
        <v>0</v>
      </c>
      <c r="J52" s="215" t="str">
        <f>SUM(J46:J51)</f>
        <v>0</v>
      </c>
      <c r="K52" s="211" t="str">
        <f>SUM(K46:K51)</f>
        <v>0</v>
      </c>
      <c r="L52" s="215" t="str">
        <f>SUM(L46:L51)</f>
        <v>0</v>
      </c>
      <c r="M52" s="215" t="str">
        <f>SUM(M46:M51)</f>
        <v>0</v>
      </c>
      <c r="N52" s="215" t="str">
        <f>SUM(N46:N51)</f>
        <v>0</v>
      </c>
      <c r="O52" s="211" t="str">
        <f>SUM(O46:O51)</f>
        <v>0</v>
      </c>
      <c r="P52" s="215" t="str">
        <f>SUM(P46:P51)</f>
        <v>0</v>
      </c>
      <c r="Q52" s="215" t="str">
        <f>SUM(Q46:Q51)</f>
        <v>0</v>
      </c>
      <c r="R52" s="215" t="str">
        <f>SUM(R46:R51)</f>
        <v>0</v>
      </c>
      <c r="S52" s="211" t="str">
        <f>SUM(S46:S51)</f>
        <v>0</v>
      </c>
      <c r="T52" s="215" t="str">
        <f>SUM(T46:T51)</f>
        <v>0</v>
      </c>
      <c r="U52" s="215" t="str">
        <f>SUM(U46:U51)</f>
        <v>0</v>
      </c>
      <c r="V52" s="215" t="str">
        <f>SUM(V46:V51)</f>
        <v>0</v>
      </c>
      <c r="W52" s="211" t="str">
        <f>SUM(W46:W51)</f>
        <v>0</v>
      </c>
      <c r="X52" s="215" t="str">
        <f>SUM(X46:X51)</f>
        <v>0</v>
      </c>
      <c r="Y52" s="215" t="str">
        <f>SUM(Y46:Y51)</f>
        <v>0</v>
      </c>
    </row>
    <row r="53" spans="1:26">
      <c r="B53" s="310" t="s">
        <v>15</v>
      </c>
      <c r="C53" s="311"/>
      <c r="D53" s="218" t="str">
        <f>+D60+D65+D72</f>
        <v>0</v>
      </c>
      <c r="E53" s="219" t="str">
        <f>+E60+E65+E72</f>
        <v>0</v>
      </c>
      <c r="F53" s="218" t="str">
        <f>+F60+F65+F72</f>
        <v>0</v>
      </c>
      <c r="G53" s="218" t="str">
        <f>+G60+G65+G72</f>
        <v>0</v>
      </c>
      <c r="H53" s="219" t="str">
        <f>IFERROR((+E53/F53)*1000," ")</f>
        <v>0</v>
      </c>
      <c r="I53" s="219" t="str">
        <f>IFERROR(E53*1000/G53," ")</f>
        <v>0</v>
      </c>
      <c r="J53" s="218" t="str">
        <f>+J60+J65+J72</f>
        <v>0</v>
      </c>
      <c r="K53" s="219" t="str">
        <f>+K60+K65+K72</f>
        <v>0</v>
      </c>
      <c r="L53" s="218" t="str">
        <f>+L60+L65+L72</f>
        <v>0</v>
      </c>
      <c r="M53" s="218" t="str">
        <f>+M60+M65+M72</f>
        <v>0</v>
      </c>
      <c r="N53" s="218" t="str">
        <f>+N60+N65+N72</f>
        <v>0</v>
      </c>
      <c r="O53" s="219" t="str">
        <f>+O60+O65+O72</f>
        <v>0</v>
      </c>
      <c r="P53" s="218" t="str">
        <f>+P60+P65+P72</f>
        <v>0</v>
      </c>
      <c r="Q53" s="218" t="str">
        <f>+Q60+Q65+Q72</f>
        <v>0</v>
      </c>
      <c r="R53" s="218" t="str">
        <f>+R60+R65+R72</f>
        <v>0</v>
      </c>
      <c r="S53" s="219" t="str">
        <f>+S60+S65+S72</f>
        <v>0</v>
      </c>
      <c r="T53" s="218" t="str">
        <f>+T60+T65+T72</f>
        <v>0</v>
      </c>
      <c r="U53" s="218" t="str">
        <f>+U60+U65+U72</f>
        <v>0</v>
      </c>
      <c r="V53" s="218" t="str">
        <f>+V60+V65+V72</f>
        <v>0</v>
      </c>
      <c r="W53" s="219" t="str">
        <f>+W60+W65+W72</f>
        <v>0</v>
      </c>
      <c r="X53" s="218" t="str">
        <f>+X60+X65+X72</f>
        <v>0</v>
      </c>
      <c r="Y53" s="218" t="str">
        <f>+Y60+Y65+Y72</f>
        <v>0</v>
      </c>
    </row>
    <row r="54" spans="1:26">
      <c r="B54" s="196" t="s">
        <v>26</v>
      </c>
      <c r="C54" s="196" t="s">
        <v>13</v>
      </c>
      <c r="D54" s="149" t="str">
        <f>IF($J$3="Entire Portfolio",COUNTIF('SP List (I-REAP)'!$D:$D,AllPGundertake!$C54),IF($J$3="Approved Subprojects",COUNTIFS('SP List (I-REAP)'!$D:$D,AllPGundertake!$C54,'SP List (I-REAP)'!$P:$P,AllPGundertake!$J$3),IF($J$3="Pipelined Subprojects",COUNTIFS('SP List (I-REAP)'!$D:$D,AllPGundertake!$C54,'SP List (I-REAP)'!$P:$P,AllPGundertake!$J$3))))</f>
        <v>0</v>
      </c>
      <c r="E54" s="148" t="str">
        <f>IF($J$3="Entire Portfolio",SUMIF('SP List (I-REAP)'!$D:$D,AllPGundertake!$C54,'SP List (I-REAP)'!$O:$O),IF($J$3="Approved Subprojects",SUMIFS('SP List (I-REAP)'!$O:$O,'SP List (I-REAP)'!$D:$D,AllPGundertake!$C54,'SP List (I-REAP)'!$P:$P,AllPGundertake!$J$3),IF($J$3="Pipelined Subprojects",SUMIFS('SP List (I-REAP)'!$O:$O,'SP List (I-REAP)'!$D:$D,AllPGundertake!$C54,'SP List (I-REAP)'!$P:$P,AllPGundertake!$J$3))))/1000000</f>
        <v>0</v>
      </c>
      <c r="F54" s="149" t="str">
        <f>IF($J$3="Entire Portfolio",SUMIF('SP List (I-REAP)'!$D:$D,AllPGundertake!$C54,'SP List (I-REAP)'!$AA:$AA),IF($J$3="Approved Subprojects",SUMIFS('SP List (I-REAP)'!$AA:$AA,'SP List (I-REAP)'!$D:$D,AllPGundertake!$C54,'SP List (I-REAP)'!$P:$P,AllPGundertake!$J$3),IF($J$3="Pipelined Subprojects",SUMIFS('SP List (I-REAP)'!$AA:$AA,'SP List (I-REAP)'!$D:$D,AllPGundertake!$C54,'SP List (I-REAP)'!$P:$P,AllPGundertake!$J$3))))</f>
        <v>0</v>
      </c>
      <c r="G54" s="149" t="str">
        <f>IF($J$3="Entire Portfolio",SUMIF('SP List (I-REAP)'!$D:$D,AllPGundertake!$C54,'SP List (I-REAP)'!$AD:$AD),IF($J$3="Approved Subprojects",SUMIFS('SP List (I-REAP)'!$AD:$AD,'SP List (I-REAP)'!$D:$D,AllPGundertake!$C54,'SP List (I-REAP)'!$P:$P,AllPGundertake!$J$3),IF($J$3="Pipelined Subprojects",SUMIFS('SP List (I-REAP)'!$AD:$AD,'SP List (I-REAP)'!$D:$D,AllPGundertake!$C54,'SP List (I-REAP)'!$P:$P,AllPGundertake!$J$3))))</f>
        <v>0</v>
      </c>
      <c r="H54" s="159" t="str">
        <f>IFERROR((+E54/F54)*1000," ")</f>
        <v>0</v>
      </c>
      <c r="I54" s="159" t="str">
        <f>IFERROR(E54*1000/G54," ")</f>
        <v>0</v>
      </c>
      <c r="J54" s="149" t="str">
        <f>IF($J$3="Entire Portfolio",COUNTIFS('SP List (I-REAP)'!$D:$D,AllPGundertake!$C54,'SP List (I-REAP)'!$I:$I,$J$6),IF($J$3="Approved Subprojects",COUNTIFS('SP List (I-REAP)'!$D:$D,AllPGundertake!$C54,'SP List (I-REAP)'!$P:$P,AllPGundertake!$J$3,'SP List (I-REAP)'!$I:$I,$J$6),IF($J$3="Pipelined Subprojects",COUNTIFS('SP List (I-REAP)'!$D:$D,AllPGundertake!$C54,'SP List (I-REAP)'!$P:$P,AllPGundertake!$J$3,'SP List (I-REAP)'!$I:$I,$J$6))))</f>
        <v>0</v>
      </c>
      <c r="K54" s="148" t="str">
        <f>IF($J$3="Entire Portfolio",SUMIFS('SP List (I-REAP)'!$O:$O,'SP List (I-REAP)'!$D:$D,AllPGundertake!$C54,'SP List (I-REAP)'!$I:$I,AllPGundertake!$J$6),IF($J$3="Approved Subprojects",SUMIFS('SP List (I-REAP)'!$O:$O,'SP List (I-REAP)'!$D:$D,AllPGundertake!$C54,'SP List (I-REAP)'!$P:$P,AllPGundertake!$J$3,'SP List (I-REAP)'!$I:$I,AllPGundertake!$J$6),IF($J$3="Pipelined Subprojects",SUMIFS('SP List (I-REAP)'!$O:$O,'SP List (I-REAP)'!$D:$D,AllPGundertake!$C54,'SP List (I-REAP)'!$P:$P,AllPGundertake!$J$3,'SP List (I-REAP)'!$I:$I,AllPGundertake!$J$6))))/1000000</f>
        <v>0</v>
      </c>
      <c r="L54" s="149" t="str">
        <f>IF($J$3="Entire Portfolio",SUMIFS('SP List (I-REAP)'!$AA:$AA,'SP List (I-REAP)'!$D:$D,AllPGundertake!$C54,'SP List (I-REAP)'!$I:$I,$J$6),IF($J$3="Approved Subprojects",SUMIFS('SP List (I-REAP)'!$AA:$AA,'SP List (I-REAP)'!$D:$D,AllPGundertake!$C54,'SP List (I-REAP)'!$P:$P,AllPGundertake!$J$3,'SP List (I-REAP)'!$I:$I,$J$6),IF($J$3="Pipelined Subprojects",SUMIFS('SP List (I-REAP)'!$AA:$AA,'SP List (I-REAP)'!$D:$D,AllPGundertake!$C54,'SP List (I-REAP)'!$P:$P,AllPGundertake!$J$3,'SP List (I-REAP)'!$I:$I,$J$6))))</f>
        <v>0</v>
      </c>
      <c r="M54" s="149" t="str">
        <f>IF($J$3="Entire Portfolio",SUMIFS('SP List (I-REAP)'!$AD:$AD,'SP List (I-REAP)'!$D:$D,AllPGundertake!$C54,'SP List (I-REAP)'!$I:$I,$J$6),IF($J$3="Approved Subprojects",SUMIFS('SP List (I-REAP)'!$AD:$AD,'SP List (I-REAP)'!$D:$D,AllPGundertake!$C54,'SP List (I-REAP)'!$P:$P,AllPGundertake!$J$3,'SP List (I-REAP)'!$I:$I,$J$6),IF($J$3="Pipelined Subprojects",SUMIFS('SP List (I-REAP)'!$AD:$AD,'SP List (I-REAP)'!$D:$D,AllPGundertake!$C54,'SP List (I-REAP)'!$P:$P,AllPGundertake!$J$3,'SP List (I-REAP)'!$I:$I,$J$6))))</f>
        <v>0</v>
      </c>
      <c r="N54" s="149" t="str">
        <f>IF($J$3="Entire Portfolio",COUNTIFS('SP List (I-REAP)'!$D:$D,AllPGundertake!$C54,'SP List (I-REAP)'!$I:$I,$N$6),IF($J$3="Approved Subprojects",COUNTIFS('SP List (I-REAP)'!$D:$D,AllPGundertake!$C54,'SP List (I-REAP)'!$P:$P,AllPGundertake!$J$3,'SP List (I-REAP)'!$I:$I,$N$6),IF($J$3="Pipelined Subprojects",COUNTIFS('SP List (I-REAP)'!$D:$D,AllPGundertake!$C54,'SP List (I-REAP)'!$P:$P,AllPGundertake!$J$3,'SP List (I-REAP)'!$I:$I,$N$6))))</f>
        <v>0</v>
      </c>
      <c r="O54" s="148" t="str">
        <f>IF($J$3="Entire Portfolio",SUMIFS('SP List (I-REAP)'!$O:$O,'SP List (I-REAP)'!$D:$D,AllPGundertake!$C54,'SP List (I-REAP)'!$I:$I,AllPGundertake!$N$6),IF($J$3="Approved Subprojects",SUMIFS('SP List (I-REAP)'!$O:$O,'SP List (I-REAP)'!$D:$D,AllPGundertake!$C54,'SP List (I-REAP)'!$P:$P,AllPGundertake!$J$3,'SP List (I-REAP)'!$I:$I,AllPGundertake!$N$6),IF($J$3="Pipelined Subprojects",SUMIFS('SP List (I-REAP)'!$O:$O,'SP List (I-REAP)'!$D:$D,AllPGundertake!$C54,'SP List (I-REAP)'!$P:$P,AllPGundertake!$J$3,'SP List (I-REAP)'!$I:$I,AllPGundertake!$N$6))))/1000000</f>
        <v>0</v>
      </c>
      <c r="P54" s="149" t="str">
        <f>IF($J$3="Entire Portfolio",SUMIFS('SP List (I-REAP)'!$AA:$AA,'SP List (I-REAP)'!$D:$D,AllPGundertake!$C54,'SP List (I-REAP)'!$I:$I,$N$6),IF($J$3="Approved Subprojects",SUMIFS('SP List (I-REAP)'!$AA:$AA,'SP List (I-REAP)'!$D:$D,AllPGundertake!$C54,'SP List (I-REAP)'!$P:$P,AllPGundertake!$J$3,'SP List (I-REAP)'!$I:$I,$N$6),IF($J$3="Pipelined Subprojects",SUMIFS('SP List (I-REAP)'!$AA:$AA,'SP List (I-REAP)'!$D:$D,AllPGundertake!$C54,'SP List (I-REAP)'!$P:$P,AllPGundertake!$J$3,'SP List (I-REAP)'!$I:$I,$N$6))))</f>
        <v>0</v>
      </c>
      <c r="Q54" s="149" t="str">
        <f>IF($J$3="Entire Portfolio",SUMIFS('SP List (I-REAP)'!$AD:$AD,'SP List (I-REAP)'!$D:$D,AllPGundertake!$C54,'SP List (I-REAP)'!$I:$I,$N$6),IF($J$3="Approved Subprojects",SUMIFS('SP List (I-REAP)'!$AD:$AD,'SP List (I-REAP)'!$D:$D,AllPGundertake!$C54,'SP List (I-REAP)'!$P:$P,AllPGundertake!$J$3,'SP List (I-REAP)'!$I:$I,$N$6),IF($J$3="Pipelined Subprojects",SUMIFS('SP List (I-REAP)'!$AD:$AD,'SP List (I-REAP)'!$D:$D,AllPGundertake!$C54,'SP List (I-REAP)'!$P:$P,AllPGundertake!$J$3,'SP List (I-REAP)'!$I:$I,$N$6))))</f>
        <v>0</v>
      </c>
      <c r="R54" s="149" t="str">
        <f>IF($J$3="Entire Portfolio",COUNTIFS('SP List (I-REAP)'!$D:$D,AllPGundertake!$C54,'SP List (I-REAP)'!$I:$I,$R$6),IF($J$3="Approved Subprojects",COUNTIFS('SP List (I-REAP)'!$D:$D,AllPGundertake!$C54,'SP List (I-REAP)'!$P:$P,AllPGundertake!$J$3,'SP List (I-REAP)'!$I:$I,$R$6),IF($J$3="Pipelined Subprojects",COUNTIFS('SP List (I-REAP)'!$D:$D,AllPGundertake!$C54,'SP List (I-REAP)'!$P:$P,AllPGundertake!$J$3,'SP List (I-REAP)'!$I:$I,$R$6))))</f>
        <v>0</v>
      </c>
      <c r="S54" s="148" t="str">
        <f>IF($J$3="Entire Portfolio",SUMIFS('SP List (I-REAP)'!$O:$O,'SP List (I-REAP)'!$D:$D,AllPGundertake!$C54,'SP List (I-REAP)'!$I:$I,AllPGundertake!$R$6),IF($J$3="Approved Subprojects",SUMIFS('SP List (I-REAP)'!$O:$O,'SP List (I-REAP)'!$D:$D,AllPGundertake!$C54,'SP List (I-REAP)'!$P:$P,AllPGundertake!$J$3,'SP List (I-REAP)'!$I:$I,AllPGundertake!$R$6),IF($J$3="Pipelined Subprojects",SUMIFS('SP List (I-REAP)'!$O:$O,'SP List (I-REAP)'!$D:$D,AllPGundertake!$C54,'SP List (I-REAP)'!$P:$P,AllPGundertake!$J$3,'SP List (I-REAP)'!$I:$I,AllPGundertake!$R$6))))/1000000</f>
        <v>0</v>
      </c>
      <c r="T54" s="149" t="str">
        <f>IF($J$3="Entire Portfolio",SUMIFS('SP List (I-REAP)'!$AA:$AA,'SP List (I-REAP)'!$D:$D,AllPGundertake!$C54,'SP List (I-REAP)'!$I:$I,$R$6),IF($J$3="Approved Subprojects",SUMIFS('SP List (I-REAP)'!$AA:$AA,'SP List (I-REAP)'!$D:$D,AllPGundertake!$C54,'SP List (I-REAP)'!$P:$P,AllPGundertake!$J$3,'SP List (I-REAP)'!$I:$I,$R$6),IF($J$3="Pipelined Subprojects",SUMIFS('SP List (I-REAP)'!$AA:$AA,'SP List (I-REAP)'!$D:$D,AllPGundertake!$C54,'SP List (I-REAP)'!$P:$P,AllPGundertake!$J$3,'SP List (I-REAP)'!$I:$I,$R$6))))</f>
        <v>0</v>
      </c>
      <c r="U54" s="149" t="str">
        <f>IF($J$3="Entire Portfolio",SUMIFS('SP List (I-REAP)'!$AD:$AD,'SP List (I-REAP)'!$D:$D,AllPGundertake!$C54,'SP List (I-REAP)'!$I:$I,$R$6),IF($J$3="Approved Subprojects",SUMIFS('SP List (I-REAP)'!$AD:$AD,'SP List (I-REAP)'!$D:$D,AllPGundertake!$C54,'SP List (I-REAP)'!$P:$P,AllPGundertake!$J$3,'SP List (I-REAP)'!$I:$I,$R$6),IF($J$3="Pipelined Subprojects",SUMIFS('SP List (I-REAP)'!$AD:$AD,'SP List (I-REAP)'!$D:$D,AllPGundertake!$C54,'SP List (I-REAP)'!$P:$P,AllPGundertake!$J$3,'SP List (I-REAP)'!$I:$I,$R$6))))</f>
        <v>0</v>
      </c>
      <c r="V54" s="149" t="str">
        <f>IF($J$3="Entire Portfolio",COUNTIFS('SP List (I-REAP)'!$D:$D,AllPGundertake!$C54,'SP List (I-REAP)'!$I:$I,$V$6),IF($J$3="Approved Subprojects",COUNTIFS('SP List (I-REAP)'!$D:$D,AllPGundertake!$C54,'SP List (I-REAP)'!$P:$P,AllPGundertake!$J$3,'SP List (I-REAP)'!$I:$I,$V$6),IF($J$3="Pipelined Subprojects",COUNTIFS('SP List (I-REAP)'!$D:$D,AllPGundertake!$C54,'SP List (I-REAP)'!$P:$P,AllPGundertake!$J$3,'SP List (I-REAP)'!$I:$I,$V$6))))</f>
        <v>0</v>
      </c>
      <c r="W54" s="148" t="str">
        <f>IF($J$3="Entire Portfolio",SUMIFS('SP List (I-REAP)'!$O:$O,'SP List (I-REAP)'!$D:$D,AllPGundertake!$C54,'SP List (I-REAP)'!$I:$I,AllPGundertake!$V$6),IF($J$3="Approved Subprojects",SUMIFS('SP List (I-REAP)'!$O:$O,'SP List (I-REAP)'!$D:$D,AllPGundertake!$C54,'SP List (I-REAP)'!$P:$P,AllPGundertake!$J$3,'SP List (I-REAP)'!$I:$I,AllPGundertake!$V$6),IF($J$3="Pipelined Subprojects",SUMIFS('SP List (I-REAP)'!$O:$O,'SP List (I-REAP)'!$D:$D,AllPGundertake!$C54,'SP List (I-REAP)'!$P:$P,AllPGundertake!$J$3,'SP List (I-REAP)'!$I:$I,AllPGundertake!$V$6))))/1000000</f>
        <v>0</v>
      </c>
      <c r="X54" s="149" t="str">
        <f>IF($J$3="Entire Portfolio",SUMIFS('SP List (I-REAP)'!$AA:$AA,'SP List (I-REAP)'!$D:$D,AllPGundertake!$C54,'SP List (I-REAP)'!$I:$I,$V$6),IF($J$3="Approved Subprojects",SUMIFS('SP List (I-REAP)'!$AA:$AA,'SP List (I-REAP)'!$D:$D,AllPGundertake!$C54,'SP List (I-REAP)'!$P:$P,AllPGundertake!$J$3,'SP List (I-REAP)'!$I:$I,$V$6),IF($J$3="Pipelined Subprojects",SUMIFS('SP List (I-REAP)'!$AA:$AA,'SP List (I-REAP)'!$D:$D,AllPGundertake!$C54,'SP List (I-REAP)'!$P:$P,AllPGundertake!$J$3,'SP List (I-REAP)'!$I:$I,$V$6))))</f>
        <v>0</v>
      </c>
      <c r="Y54" s="149" t="str">
        <f>IF($J$3="Entire Portfolio",SUMIFS('SP List (I-REAP)'!$AD:$AD,'SP List (I-REAP)'!$D:$D,AllPGundertake!$C54,'SP List (I-REAP)'!$I:$I,$V$6),IF($J$3="Approved Subprojects",SUMIFS('SP List (I-REAP)'!$AD:$AD,'SP List (I-REAP)'!$D:$D,AllPGundertake!$C54,'SP List (I-REAP)'!$P:$P,AllPGundertake!$J$3,'SP List (I-REAP)'!$I:$I,$V$6),IF($J$3="Pipelined Subprojects",SUMIFS('SP List (I-REAP)'!$AD:$AD,'SP List (I-REAP)'!$D:$D,AllPGundertake!$C54,'SP List (I-REAP)'!$P:$P,AllPGundertake!$J$3,'SP List (I-REAP)'!$I:$I,$V$6))))</f>
        <v>0</v>
      </c>
    </row>
    <row r="55" spans="1:26">
      <c r="B55" s="196" t="s">
        <v>26</v>
      </c>
      <c r="C55" s="196" t="s">
        <v>21</v>
      </c>
      <c r="D55" s="149" t="str">
        <f>IF($J$3="Entire Portfolio",COUNTIF('SP List (I-REAP)'!$D:$D,AllPGundertake!$C55),IF($J$3="Approved Subprojects",COUNTIFS('SP List (I-REAP)'!$D:$D,AllPGundertake!$C55,'SP List (I-REAP)'!$P:$P,AllPGundertake!$J$3),IF($J$3="Pipelined Subprojects",COUNTIFS('SP List (I-REAP)'!$D:$D,AllPGundertake!$C55,'SP List (I-REAP)'!$P:$P,AllPGundertake!$J$3))))</f>
        <v>0</v>
      </c>
      <c r="E55" s="148" t="str">
        <f>IF($J$3="Entire Portfolio",SUMIF('SP List (I-REAP)'!$D:$D,AllPGundertake!$C55,'SP List (I-REAP)'!$O:$O),IF($J$3="Approved Subprojects",SUMIFS('SP List (I-REAP)'!$O:$O,'SP List (I-REAP)'!$D:$D,AllPGundertake!$C55,'SP List (I-REAP)'!$P:$P,AllPGundertake!$J$3),IF($J$3="Pipelined Subprojects",SUMIFS('SP List (I-REAP)'!$O:$O,'SP List (I-REAP)'!$D:$D,AllPGundertake!$C55,'SP List (I-REAP)'!$P:$P,AllPGundertake!$J$3))))/1000000</f>
        <v>0</v>
      </c>
      <c r="F55" s="149" t="str">
        <f>IF($J$3="Entire Portfolio",SUMIF('SP List (I-REAP)'!$D:$D,AllPGundertake!$C55,'SP List (I-REAP)'!$AA:$AA),IF($J$3="Approved Subprojects",SUMIFS('SP List (I-REAP)'!$AA:$AA,'SP List (I-REAP)'!$D:$D,AllPGundertake!$C55,'SP List (I-REAP)'!$P:$P,AllPGundertake!$J$3),IF($J$3="Pipelined Subprojects",SUMIFS('SP List (I-REAP)'!$AA:$AA,'SP List (I-REAP)'!$D:$D,AllPGundertake!$C55,'SP List (I-REAP)'!$P:$P,AllPGundertake!$J$3))))</f>
        <v>0</v>
      </c>
      <c r="G55" s="149" t="str">
        <f>IF($J$3="Entire Portfolio",SUMIF('SP List (I-REAP)'!$D:$D,AllPGundertake!$C55,'SP List (I-REAP)'!$AD:$AD),IF($J$3="Approved Subprojects",SUMIFS('SP List (I-REAP)'!$AD:$AD,'SP List (I-REAP)'!$D:$D,AllPGundertake!$C55,'SP List (I-REAP)'!$P:$P,AllPGundertake!$J$3),IF($J$3="Pipelined Subprojects",SUMIFS('SP List (I-REAP)'!$AD:$AD,'SP List (I-REAP)'!$D:$D,AllPGundertake!$C55,'SP List (I-REAP)'!$P:$P,AllPGundertake!$J$3))))</f>
        <v>0</v>
      </c>
      <c r="H55" s="159" t="str">
        <f>IFERROR((+E55/F55)*1000," ")</f>
        <v>0</v>
      </c>
      <c r="I55" s="159" t="str">
        <f>IFERROR(E55*1000/G55," ")</f>
        <v>0</v>
      </c>
      <c r="J55" s="149" t="str">
        <f>IF($J$3="Entire Portfolio",COUNTIFS('SP List (I-REAP)'!$D:$D,AllPGundertake!$C55,'SP List (I-REAP)'!$I:$I,$J$6),IF($J$3="Approved Subprojects",COUNTIFS('SP List (I-REAP)'!$D:$D,AllPGundertake!$C55,'SP List (I-REAP)'!$P:$P,AllPGundertake!$J$3,'SP List (I-REAP)'!$I:$I,$J$6),IF($J$3="Pipelined Subprojects",COUNTIFS('SP List (I-REAP)'!$D:$D,AllPGundertake!$C55,'SP List (I-REAP)'!$P:$P,AllPGundertake!$J$3,'SP List (I-REAP)'!$I:$I,$J$6))))</f>
        <v>0</v>
      </c>
      <c r="K55" s="148" t="str">
        <f>IF($J$3="Entire Portfolio",SUMIFS('SP List (I-REAP)'!$O:$O,'SP List (I-REAP)'!$D:$D,AllPGundertake!$C55,'SP List (I-REAP)'!$I:$I,AllPGundertake!$J$6),IF($J$3="Approved Subprojects",SUMIFS('SP List (I-REAP)'!$O:$O,'SP List (I-REAP)'!$D:$D,AllPGundertake!$C55,'SP List (I-REAP)'!$P:$P,AllPGundertake!$J$3,'SP List (I-REAP)'!$I:$I,AllPGundertake!$J$6),IF($J$3="Pipelined Subprojects",SUMIFS('SP List (I-REAP)'!$O:$O,'SP List (I-REAP)'!$D:$D,AllPGundertake!$C55,'SP List (I-REAP)'!$P:$P,AllPGundertake!$J$3,'SP List (I-REAP)'!$I:$I,AllPGundertake!$J$6))))/1000000</f>
        <v>0</v>
      </c>
      <c r="L55" s="149" t="str">
        <f>IF($J$3="Entire Portfolio",SUMIFS('SP List (I-REAP)'!$AA:$AA,'SP List (I-REAP)'!$D:$D,AllPGundertake!$C55,'SP List (I-REAP)'!$I:$I,$J$6),IF($J$3="Approved Subprojects",SUMIFS('SP List (I-REAP)'!$AA:$AA,'SP List (I-REAP)'!$D:$D,AllPGundertake!$C55,'SP List (I-REAP)'!$P:$P,AllPGundertake!$J$3,'SP List (I-REAP)'!$I:$I,$J$6),IF($J$3="Pipelined Subprojects",SUMIFS('SP List (I-REAP)'!$AA:$AA,'SP List (I-REAP)'!$D:$D,AllPGundertake!$C55,'SP List (I-REAP)'!$P:$P,AllPGundertake!$J$3,'SP List (I-REAP)'!$I:$I,$J$6))))</f>
        <v>0</v>
      </c>
      <c r="M55" s="149" t="str">
        <f>IF($J$3="Entire Portfolio",SUMIFS('SP List (I-REAP)'!$AD:$AD,'SP List (I-REAP)'!$D:$D,AllPGundertake!$C55,'SP List (I-REAP)'!$I:$I,$J$6),IF($J$3="Approved Subprojects",SUMIFS('SP List (I-REAP)'!$AD:$AD,'SP List (I-REAP)'!$D:$D,AllPGundertake!$C55,'SP List (I-REAP)'!$P:$P,AllPGundertake!$J$3,'SP List (I-REAP)'!$I:$I,$J$6),IF($J$3="Pipelined Subprojects",SUMIFS('SP List (I-REAP)'!$AD:$AD,'SP List (I-REAP)'!$D:$D,AllPGundertake!$C55,'SP List (I-REAP)'!$P:$P,AllPGundertake!$J$3,'SP List (I-REAP)'!$I:$I,$J$6))))</f>
        <v>0</v>
      </c>
      <c r="N55" s="149" t="str">
        <f>IF($J$3="Entire Portfolio",COUNTIFS('SP List (I-REAP)'!$D:$D,AllPGundertake!$C55,'SP List (I-REAP)'!$I:$I,$N$6),IF($J$3="Approved Subprojects",COUNTIFS('SP List (I-REAP)'!$D:$D,AllPGundertake!$C55,'SP List (I-REAP)'!$P:$P,AllPGundertake!$J$3,'SP List (I-REAP)'!$I:$I,$N$6),IF($J$3="Pipelined Subprojects",COUNTIFS('SP List (I-REAP)'!$D:$D,AllPGundertake!$C55,'SP List (I-REAP)'!$P:$P,AllPGundertake!$J$3,'SP List (I-REAP)'!$I:$I,$N$6))))</f>
        <v>0</v>
      </c>
      <c r="O55" s="148" t="str">
        <f>IF($J$3="Entire Portfolio",SUMIFS('SP List (I-REAP)'!$O:$O,'SP List (I-REAP)'!$D:$D,AllPGundertake!$C55,'SP List (I-REAP)'!$I:$I,AllPGundertake!$N$6),IF($J$3="Approved Subprojects",SUMIFS('SP List (I-REAP)'!$O:$O,'SP List (I-REAP)'!$D:$D,AllPGundertake!$C55,'SP List (I-REAP)'!$P:$P,AllPGundertake!$J$3,'SP List (I-REAP)'!$I:$I,AllPGundertake!$N$6),IF($J$3="Pipelined Subprojects",SUMIFS('SP List (I-REAP)'!$O:$O,'SP List (I-REAP)'!$D:$D,AllPGundertake!$C55,'SP List (I-REAP)'!$P:$P,AllPGundertake!$J$3,'SP List (I-REAP)'!$I:$I,AllPGundertake!$N$6))))/1000000</f>
        <v>0</v>
      </c>
      <c r="P55" s="149" t="str">
        <f>IF($J$3="Entire Portfolio",SUMIFS('SP List (I-REAP)'!$AA:$AA,'SP List (I-REAP)'!$D:$D,AllPGundertake!$C55,'SP List (I-REAP)'!$I:$I,$N$6),IF($J$3="Approved Subprojects",SUMIFS('SP List (I-REAP)'!$AA:$AA,'SP List (I-REAP)'!$D:$D,AllPGundertake!$C55,'SP List (I-REAP)'!$P:$P,AllPGundertake!$J$3,'SP List (I-REAP)'!$I:$I,$N$6),IF($J$3="Pipelined Subprojects",SUMIFS('SP List (I-REAP)'!$AA:$AA,'SP List (I-REAP)'!$D:$D,AllPGundertake!$C55,'SP List (I-REAP)'!$P:$P,AllPGundertake!$J$3,'SP List (I-REAP)'!$I:$I,$N$6))))</f>
        <v>0</v>
      </c>
      <c r="Q55" s="149" t="str">
        <f>IF($J$3="Entire Portfolio",SUMIFS('SP List (I-REAP)'!$AD:$AD,'SP List (I-REAP)'!$D:$D,AllPGundertake!$C55,'SP List (I-REAP)'!$I:$I,$N$6),IF($J$3="Approved Subprojects",SUMIFS('SP List (I-REAP)'!$AD:$AD,'SP List (I-REAP)'!$D:$D,AllPGundertake!$C55,'SP List (I-REAP)'!$P:$P,AllPGundertake!$J$3,'SP List (I-REAP)'!$I:$I,$N$6),IF($J$3="Pipelined Subprojects",SUMIFS('SP List (I-REAP)'!$AD:$AD,'SP List (I-REAP)'!$D:$D,AllPGundertake!$C55,'SP List (I-REAP)'!$P:$P,AllPGundertake!$J$3,'SP List (I-REAP)'!$I:$I,$N$6))))</f>
        <v>0</v>
      </c>
      <c r="R55" s="149" t="str">
        <f>IF($J$3="Entire Portfolio",COUNTIFS('SP List (I-REAP)'!$D:$D,AllPGundertake!$C55,'SP List (I-REAP)'!$I:$I,$R$6),IF($J$3="Approved Subprojects",COUNTIFS('SP List (I-REAP)'!$D:$D,AllPGundertake!$C55,'SP List (I-REAP)'!$P:$P,AllPGundertake!$J$3,'SP List (I-REAP)'!$I:$I,$R$6),IF($J$3="Pipelined Subprojects",COUNTIFS('SP List (I-REAP)'!$D:$D,AllPGundertake!$C55,'SP List (I-REAP)'!$P:$P,AllPGundertake!$J$3,'SP List (I-REAP)'!$I:$I,$R$6))))</f>
        <v>0</v>
      </c>
      <c r="S55" s="148" t="str">
        <f>IF($J$3="Entire Portfolio",SUMIFS('SP List (I-REAP)'!$O:$O,'SP List (I-REAP)'!$D:$D,AllPGundertake!$C55,'SP List (I-REAP)'!$I:$I,AllPGundertake!$R$6),IF($J$3="Approved Subprojects",SUMIFS('SP List (I-REAP)'!$O:$O,'SP List (I-REAP)'!$D:$D,AllPGundertake!$C55,'SP List (I-REAP)'!$P:$P,AllPGundertake!$J$3,'SP List (I-REAP)'!$I:$I,AllPGundertake!$R$6),IF($J$3="Pipelined Subprojects",SUMIFS('SP List (I-REAP)'!$O:$O,'SP List (I-REAP)'!$D:$D,AllPGundertake!$C55,'SP List (I-REAP)'!$P:$P,AllPGundertake!$J$3,'SP List (I-REAP)'!$I:$I,AllPGundertake!$R$6))))/1000000</f>
        <v>0</v>
      </c>
      <c r="T55" s="149" t="str">
        <f>IF($J$3="Entire Portfolio",SUMIFS('SP List (I-REAP)'!$AA:$AA,'SP List (I-REAP)'!$D:$D,AllPGundertake!$C55,'SP List (I-REAP)'!$I:$I,$R$6),IF($J$3="Approved Subprojects",SUMIFS('SP List (I-REAP)'!$AA:$AA,'SP List (I-REAP)'!$D:$D,AllPGundertake!$C55,'SP List (I-REAP)'!$P:$P,AllPGundertake!$J$3,'SP List (I-REAP)'!$I:$I,$R$6),IF($J$3="Pipelined Subprojects",SUMIFS('SP List (I-REAP)'!$AA:$AA,'SP List (I-REAP)'!$D:$D,AllPGundertake!$C55,'SP List (I-REAP)'!$P:$P,AllPGundertake!$J$3,'SP List (I-REAP)'!$I:$I,$R$6))))</f>
        <v>0</v>
      </c>
      <c r="U55" s="149" t="str">
        <f>IF($J$3="Entire Portfolio",SUMIFS('SP List (I-REAP)'!$AD:$AD,'SP List (I-REAP)'!$D:$D,AllPGundertake!$C55,'SP List (I-REAP)'!$I:$I,$R$6),IF($J$3="Approved Subprojects",SUMIFS('SP List (I-REAP)'!$AD:$AD,'SP List (I-REAP)'!$D:$D,AllPGundertake!$C55,'SP List (I-REAP)'!$P:$P,AllPGundertake!$J$3,'SP List (I-REAP)'!$I:$I,$R$6),IF($J$3="Pipelined Subprojects",SUMIFS('SP List (I-REAP)'!$AD:$AD,'SP List (I-REAP)'!$D:$D,AllPGundertake!$C55,'SP List (I-REAP)'!$P:$P,AllPGundertake!$J$3,'SP List (I-REAP)'!$I:$I,$R$6))))</f>
        <v>0</v>
      </c>
      <c r="V55" s="149" t="str">
        <f>IF($J$3="Entire Portfolio",COUNTIFS('SP List (I-REAP)'!$D:$D,AllPGundertake!$C55,'SP List (I-REAP)'!$I:$I,$V$6),IF($J$3="Approved Subprojects",COUNTIFS('SP List (I-REAP)'!$D:$D,AllPGundertake!$C55,'SP List (I-REAP)'!$P:$P,AllPGundertake!$J$3,'SP List (I-REAP)'!$I:$I,$V$6),IF($J$3="Pipelined Subprojects",COUNTIFS('SP List (I-REAP)'!$D:$D,AllPGundertake!$C55,'SP List (I-REAP)'!$P:$P,AllPGundertake!$J$3,'SP List (I-REAP)'!$I:$I,$V$6))))</f>
        <v>0</v>
      </c>
      <c r="W55" s="148" t="str">
        <f>IF($J$3="Entire Portfolio",SUMIFS('SP List (I-REAP)'!$O:$O,'SP List (I-REAP)'!$D:$D,AllPGundertake!$C55,'SP List (I-REAP)'!$I:$I,AllPGundertake!$V$6),IF($J$3="Approved Subprojects",SUMIFS('SP List (I-REAP)'!$O:$O,'SP List (I-REAP)'!$D:$D,AllPGundertake!$C55,'SP List (I-REAP)'!$P:$P,AllPGundertake!$J$3,'SP List (I-REAP)'!$I:$I,AllPGundertake!$V$6),IF($J$3="Pipelined Subprojects",SUMIFS('SP List (I-REAP)'!$O:$O,'SP List (I-REAP)'!$D:$D,AllPGundertake!$C55,'SP List (I-REAP)'!$P:$P,AllPGundertake!$J$3,'SP List (I-REAP)'!$I:$I,AllPGundertake!$V$6))))/1000000</f>
        <v>0</v>
      </c>
      <c r="X55" s="149" t="str">
        <f>IF($J$3="Entire Portfolio",SUMIFS('SP List (I-REAP)'!$AA:$AA,'SP List (I-REAP)'!$D:$D,AllPGundertake!$C55,'SP List (I-REAP)'!$I:$I,$V$6),IF($J$3="Approved Subprojects",SUMIFS('SP List (I-REAP)'!$AA:$AA,'SP List (I-REAP)'!$D:$D,AllPGundertake!$C55,'SP List (I-REAP)'!$P:$P,AllPGundertake!$J$3,'SP List (I-REAP)'!$I:$I,$V$6),IF($J$3="Pipelined Subprojects",SUMIFS('SP List (I-REAP)'!$AA:$AA,'SP List (I-REAP)'!$D:$D,AllPGundertake!$C55,'SP List (I-REAP)'!$P:$P,AllPGundertake!$J$3,'SP List (I-REAP)'!$I:$I,$V$6))))</f>
        <v>0</v>
      </c>
      <c r="Y55" s="149" t="str">
        <f>IF($J$3="Entire Portfolio",SUMIFS('SP List (I-REAP)'!$AD:$AD,'SP List (I-REAP)'!$D:$D,AllPGundertake!$C55,'SP List (I-REAP)'!$I:$I,$V$6),IF($J$3="Approved Subprojects",SUMIFS('SP List (I-REAP)'!$AD:$AD,'SP List (I-REAP)'!$D:$D,AllPGundertake!$C55,'SP List (I-REAP)'!$P:$P,AllPGundertake!$J$3,'SP List (I-REAP)'!$I:$I,$V$6),IF($J$3="Pipelined Subprojects",SUMIFS('SP List (I-REAP)'!$AD:$AD,'SP List (I-REAP)'!$D:$D,AllPGundertake!$C55,'SP List (I-REAP)'!$P:$P,AllPGundertake!$J$3,'SP List (I-REAP)'!$I:$I,$V$6))))</f>
        <v>0</v>
      </c>
    </row>
    <row r="56" spans="1:26">
      <c r="B56" s="196" t="s">
        <v>26</v>
      </c>
      <c r="C56" s="196" t="s">
        <v>45</v>
      </c>
      <c r="D56" s="149" t="str">
        <f>IF($J$3="Entire Portfolio",COUNTIF('SP List (I-REAP)'!$D:$D,AllPGundertake!$C56),IF($J$3="Approved Subprojects",COUNTIFS('SP List (I-REAP)'!$D:$D,AllPGundertake!$C56,'SP List (I-REAP)'!$P:$P,AllPGundertake!$J$3),IF($J$3="Pipelined Subprojects",COUNTIFS('SP List (I-REAP)'!$D:$D,AllPGundertake!$C56,'SP List (I-REAP)'!$P:$P,AllPGundertake!$J$3))))</f>
        <v>0</v>
      </c>
      <c r="E56" s="148" t="str">
        <f>IF($J$3="Entire Portfolio",SUMIF('SP List (I-REAP)'!$D:$D,AllPGundertake!$C56,'SP List (I-REAP)'!$O:$O),IF($J$3="Approved Subprojects",SUMIFS('SP List (I-REAP)'!$O:$O,'SP List (I-REAP)'!$D:$D,AllPGundertake!$C56,'SP List (I-REAP)'!$P:$P,AllPGundertake!$J$3),IF($J$3="Pipelined Subprojects",SUMIFS('SP List (I-REAP)'!$O:$O,'SP List (I-REAP)'!$D:$D,AllPGundertake!$C56,'SP List (I-REAP)'!$P:$P,AllPGundertake!$J$3))))/1000000</f>
        <v>0</v>
      </c>
      <c r="F56" s="149" t="str">
        <f>IF($J$3="Entire Portfolio",SUMIF('SP List (I-REAP)'!$D:$D,AllPGundertake!$C56,'SP List (I-REAP)'!$AA:$AA),IF($J$3="Approved Subprojects",SUMIFS('SP List (I-REAP)'!$AA:$AA,'SP List (I-REAP)'!$D:$D,AllPGundertake!$C56,'SP List (I-REAP)'!$P:$P,AllPGundertake!$J$3),IF($J$3="Pipelined Subprojects",SUMIFS('SP List (I-REAP)'!$AA:$AA,'SP List (I-REAP)'!$D:$D,AllPGundertake!$C56,'SP List (I-REAP)'!$P:$P,AllPGundertake!$J$3))))</f>
        <v>0</v>
      </c>
      <c r="G56" s="149" t="str">
        <f>IF($J$3="Entire Portfolio",SUMIF('SP List (I-REAP)'!$D:$D,AllPGundertake!$C56,'SP List (I-REAP)'!$AD:$AD),IF($J$3="Approved Subprojects",SUMIFS('SP List (I-REAP)'!$AD:$AD,'SP List (I-REAP)'!$D:$D,AllPGundertake!$C56,'SP List (I-REAP)'!$P:$P,AllPGundertake!$J$3),IF($J$3="Pipelined Subprojects",SUMIFS('SP List (I-REAP)'!$AD:$AD,'SP List (I-REAP)'!$D:$D,AllPGundertake!$C56,'SP List (I-REAP)'!$P:$P,AllPGundertake!$J$3))))</f>
        <v>0</v>
      </c>
      <c r="H56" s="159" t="str">
        <f>IFERROR((+E56/F56)*1000," ")</f>
        <v>0</v>
      </c>
      <c r="I56" s="159" t="str">
        <f>IFERROR(E56*1000/G56," ")</f>
        <v>0</v>
      </c>
      <c r="J56" s="149" t="str">
        <f>IF($J$3="Entire Portfolio",COUNTIFS('SP List (I-REAP)'!$D:$D,AllPGundertake!$C56,'SP List (I-REAP)'!$I:$I,$J$6),IF($J$3="Approved Subprojects",COUNTIFS('SP List (I-REAP)'!$D:$D,AllPGundertake!$C56,'SP List (I-REAP)'!$P:$P,AllPGundertake!$J$3,'SP List (I-REAP)'!$I:$I,$J$6),IF($J$3="Pipelined Subprojects",COUNTIFS('SP List (I-REAP)'!$D:$D,AllPGundertake!$C56,'SP List (I-REAP)'!$P:$P,AllPGundertake!$J$3,'SP List (I-REAP)'!$I:$I,$J$6))))</f>
        <v>0</v>
      </c>
      <c r="K56" s="148" t="str">
        <f>IF($J$3="Entire Portfolio",SUMIFS('SP List (I-REAP)'!$O:$O,'SP List (I-REAP)'!$D:$D,AllPGundertake!$C56,'SP List (I-REAP)'!$I:$I,AllPGundertake!$J$6),IF($J$3="Approved Subprojects",SUMIFS('SP List (I-REAP)'!$O:$O,'SP List (I-REAP)'!$D:$D,AllPGundertake!$C56,'SP List (I-REAP)'!$P:$P,AllPGundertake!$J$3,'SP List (I-REAP)'!$I:$I,AllPGundertake!$J$6),IF($J$3="Pipelined Subprojects",SUMIFS('SP List (I-REAP)'!$O:$O,'SP List (I-REAP)'!$D:$D,AllPGundertake!$C56,'SP List (I-REAP)'!$P:$P,AllPGundertake!$J$3,'SP List (I-REAP)'!$I:$I,AllPGundertake!$J$6))))/1000000</f>
        <v>0</v>
      </c>
      <c r="L56" s="149" t="str">
        <f>IF($J$3="Entire Portfolio",SUMIFS('SP List (I-REAP)'!$AA:$AA,'SP List (I-REAP)'!$D:$D,AllPGundertake!$C56,'SP List (I-REAP)'!$I:$I,$J$6),IF($J$3="Approved Subprojects",SUMIFS('SP List (I-REAP)'!$AA:$AA,'SP List (I-REAP)'!$D:$D,AllPGundertake!$C56,'SP List (I-REAP)'!$P:$P,AllPGundertake!$J$3,'SP List (I-REAP)'!$I:$I,$J$6),IF($J$3="Pipelined Subprojects",SUMIFS('SP List (I-REAP)'!$AA:$AA,'SP List (I-REAP)'!$D:$D,AllPGundertake!$C56,'SP List (I-REAP)'!$P:$P,AllPGundertake!$J$3,'SP List (I-REAP)'!$I:$I,$J$6))))</f>
        <v>0</v>
      </c>
      <c r="M56" s="149" t="str">
        <f>IF($J$3="Entire Portfolio",SUMIFS('SP List (I-REAP)'!$AD:$AD,'SP List (I-REAP)'!$D:$D,AllPGundertake!$C56,'SP List (I-REAP)'!$I:$I,$J$6),IF($J$3="Approved Subprojects",SUMIFS('SP List (I-REAP)'!$AD:$AD,'SP List (I-REAP)'!$D:$D,AllPGundertake!$C56,'SP List (I-REAP)'!$P:$P,AllPGundertake!$J$3,'SP List (I-REAP)'!$I:$I,$J$6),IF($J$3="Pipelined Subprojects",SUMIFS('SP List (I-REAP)'!$AD:$AD,'SP List (I-REAP)'!$D:$D,AllPGundertake!$C56,'SP List (I-REAP)'!$P:$P,AllPGundertake!$J$3,'SP List (I-REAP)'!$I:$I,$J$6))))</f>
        <v>0</v>
      </c>
      <c r="N56" s="149" t="str">
        <f>IF($J$3="Entire Portfolio",COUNTIFS('SP List (I-REAP)'!$D:$D,AllPGundertake!$C56,'SP List (I-REAP)'!$I:$I,$N$6),IF($J$3="Approved Subprojects",COUNTIFS('SP List (I-REAP)'!$D:$D,AllPGundertake!$C56,'SP List (I-REAP)'!$P:$P,AllPGundertake!$J$3,'SP List (I-REAP)'!$I:$I,$N$6),IF($J$3="Pipelined Subprojects",COUNTIFS('SP List (I-REAP)'!$D:$D,AllPGundertake!$C56,'SP List (I-REAP)'!$P:$P,AllPGundertake!$J$3,'SP List (I-REAP)'!$I:$I,$N$6))))</f>
        <v>0</v>
      </c>
      <c r="O56" s="148" t="str">
        <f>IF($J$3="Entire Portfolio",SUMIFS('SP List (I-REAP)'!$O:$O,'SP List (I-REAP)'!$D:$D,AllPGundertake!$C56,'SP List (I-REAP)'!$I:$I,AllPGundertake!$N$6),IF($J$3="Approved Subprojects",SUMIFS('SP List (I-REAP)'!$O:$O,'SP List (I-REAP)'!$D:$D,AllPGundertake!$C56,'SP List (I-REAP)'!$P:$P,AllPGundertake!$J$3,'SP List (I-REAP)'!$I:$I,AllPGundertake!$N$6),IF($J$3="Pipelined Subprojects",SUMIFS('SP List (I-REAP)'!$O:$O,'SP List (I-REAP)'!$D:$D,AllPGundertake!$C56,'SP List (I-REAP)'!$P:$P,AllPGundertake!$J$3,'SP List (I-REAP)'!$I:$I,AllPGundertake!$N$6))))/1000000</f>
        <v>0</v>
      </c>
      <c r="P56" s="149" t="str">
        <f>IF($J$3="Entire Portfolio",SUMIFS('SP List (I-REAP)'!$AA:$AA,'SP List (I-REAP)'!$D:$D,AllPGundertake!$C56,'SP List (I-REAP)'!$I:$I,$N$6),IF($J$3="Approved Subprojects",SUMIFS('SP List (I-REAP)'!$AA:$AA,'SP List (I-REAP)'!$D:$D,AllPGundertake!$C56,'SP List (I-REAP)'!$P:$P,AllPGundertake!$J$3,'SP List (I-REAP)'!$I:$I,$N$6),IF($J$3="Pipelined Subprojects",SUMIFS('SP List (I-REAP)'!$AA:$AA,'SP List (I-REAP)'!$D:$D,AllPGundertake!$C56,'SP List (I-REAP)'!$P:$P,AllPGundertake!$J$3,'SP List (I-REAP)'!$I:$I,$N$6))))</f>
        <v>0</v>
      </c>
      <c r="Q56" s="149" t="str">
        <f>IF($J$3="Entire Portfolio",SUMIFS('SP List (I-REAP)'!$AD:$AD,'SP List (I-REAP)'!$D:$D,AllPGundertake!$C56,'SP List (I-REAP)'!$I:$I,$N$6),IF($J$3="Approved Subprojects",SUMIFS('SP List (I-REAP)'!$AD:$AD,'SP List (I-REAP)'!$D:$D,AllPGundertake!$C56,'SP List (I-REAP)'!$P:$P,AllPGundertake!$J$3,'SP List (I-REAP)'!$I:$I,$N$6),IF($J$3="Pipelined Subprojects",SUMIFS('SP List (I-REAP)'!$AD:$AD,'SP List (I-REAP)'!$D:$D,AllPGundertake!$C56,'SP List (I-REAP)'!$P:$P,AllPGundertake!$J$3,'SP List (I-REAP)'!$I:$I,$N$6))))</f>
        <v>0</v>
      </c>
      <c r="R56" s="149" t="str">
        <f>IF($J$3="Entire Portfolio",COUNTIFS('SP List (I-REAP)'!$D:$D,AllPGundertake!$C56,'SP List (I-REAP)'!$I:$I,$R$6),IF($J$3="Approved Subprojects",COUNTIFS('SP List (I-REAP)'!$D:$D,AllPGundertake!$C56,'SP List (I-REAP)'!$P:$P,AllPGundertake!$J$3,'SP List (I-REAP)'!$I:$I,$R$6),IF($J$3="Pipelined Subprojects",COUNTIFS('SP List (I-REAP)'!$D:$D,AllPGundertake!$C56,'SP List (I-REAP)'!$P:$P,AllPGundertake!$J$3,'SP List (I-REAP)'!$I:$I,$R$6))))</f>
        <v>0</v>
      </c>
      <c r="S56" s="148" t="str">
        <f>IF($J$3="Entire Portfolio",SUMIFS('SP List (I-REAP)'!$O:$O,'SP List (I-REAP)'!$D:$D,AllPGundertake!$C56,'SP List (I-REAP)'!$I:$I,AllPGundertake!$R$6),IF($J$3="Approved Subprojects",SUMIFS('SP List (I-REAP)'!$O:$O,'SP List (I-REAP)'!$D:$D,AllPGundertake!$C56,'SP List (I-REAP)'!$P:$P,AllPGundertake!$J$3,'SP List (I-REAP)'!$I:$I,AllPGundertake!$R$6),IF($J$3="Pipelined Subprojects",SUMIFS('SP List (I-REAP)'!$O:$O,'SP List (I-REAP)'!$D:$D,AllPGundertake!$C56,'SP List (I-REAP)'!$P:$P,AllPGundertake!$J$3,'SP List (I-REAP)'!$I:$I,AllPGundertake!$R$6))))/1000000</f>
        <v>0</v>
      </c>
      <c r="T56" s="149" t="str">
        <f>IF($J$3="Entire Portfolio",SUMIFS('SP List (I-REAP)'!$AA:$AA,'SP List (I-REAP)'!$D:$D,AllPGundertake!$C56,'SP List (I-REAP)'!$I:$I,$R$6),IF($J$3="Approved Subprojects",SUMIFS('SP List (I-REAP)'!$AA:$AA,'SP List (I-REAP)'!$D:$D,AllPGundertake!$C56,'SP List (I-REAP)'!$P:$P,AllPGundertake!$J$3,'SP List (I-REAP)'!$I:$I,$R$6),IF($J$3="Pipelined Subprojects",SUMIFS('SP List (I-REAP)'!$AA:$AA,'SP List (I-REAP)'!$D:$D,AllPGundertake!$C56,'SP List (I-REAP)'!$P:$P,AllPGundertake!$J$3,'SP List (I-REAP)'!$I:$I,$R$6))))</f>
        <v>0</v>
      </c>
      <c r="U56" s="149" t="str">
        <f>IF($J$3="Entire Portfolio",SUMIFS('SP List (I-REAP)'!$AD:$AD,'SP List (I-REAP)'!$D:$D,AllPGundertake!$C56,'SP List (I-REAP)'!$I:$I,$R$6),IF($J$3="Approved Subprojects",SUMIFS('SP List (I-REAP)'!$AD:$AD,'SP List (I-REAP)'!$D:$D,AllPGundertake!$C56,'SP List (I-REAP)'!$P:$P,AllPGundertake!$J$3,'SP List (I-REAP)'!$I:$I,$R$6),IF($J$3="Pipelined Subprojects",SUMIFS('SP List (I-REAP)'!$AD:$AD,'SP List (I-REAP)'!$D:$D,AllPGundertake!$C56,'SP List (I-REAP)'!$P:$P,AllPGundertake!$J$3,'SP List (I-REAP)'!$I:$I,$R$6))))</f>
        <v>0</v>
      </c>
      <c r="V56" s="149" t="str">
        <f>IF($J$3="Entire Portfolio",COUNTIFS('SP List (I-REAP)'!$D:$D,AllPGundertake!$C56,'SP List (I-REAP)'!$I:$I,$V$6),IF($J$3="Approved Subprojects",COUNTIFS('SP List (I-REAP)'!$D:$D,AllPGundertake!$C56,'SP List (I-REAP)'!$P:$P,AllPGundertake!$J$3,'SP List (I-REAP)'!$I:$I,$V$6),IF($J$3="Pipelined Subprojects",COUNTIFS('SP List (I-REAP)'!$D:$D,AllPGundertake!$C56,'SP List (I-REAP)'!$P:$P,AllPGundertake!$J$3,'SP List (I-REAP)'!$I:$I,$V$6))))</f>
        <v>0</v>
      </c>
      <c r="W56" s="148" t="str">
        <f>IF($J$3="Entire Portfolio",SUMIFS('SP List (I-REAP)'!$O:$O,'SP List (I-REAP)'!$D:$D,AllPGundertake!$C56,'SP List (I-REAP)'!$I:$I,AllPGundertake!$V$6),IF($J$3="Approved Subprojects",SUMIFS('SP List (I-REAP)'!$O:$O,'SP List (I-REAP)'!$D:$D,AllPGundertake!$C56,'SP List (I-REAP)'!$P:$P,AllPGundertake!$J$3,'SP List (I-REAP)'!$I:$I,AllPGundertake!$V$6),IF($J$3="Pipelined Subprojects",SUMIFS('SP List (I-REAP)'!$O:$O,'SP List (I-REAP)'!$D:$D,AllPGundertake!$C56,'SP List (I-REAP)'!$P:$P,AllPGundertake!$J$3,'SP List (I-REAP)'!$I:$I,AllPGundertake!$V$6))))/1000000</f>
        <v>0</v>
      </c>
      <c r="X56" s="149" t="str">
        <f>IF($J$3="Entire Portfolio",SUMIFS('SP List (I-REAP)'!$AA:$AA,'SP List (I-REAP)'!$D:$D,AllPGundertake!$C56,'SP List (I-REAP)'!$I:$I,$V$6),IF($J$3="Approved Subprojects",SUMIFS('SP List (I-REAP)'!$AA:$AA,'SP List (I-REAP)'!$D:$D,AllPGundertake!$C56,'SP List (I-REAP)'!$P:$P,AllPGundertake!$J$3,'SP List (I-REAP)'!$I:$I,$V$6),IF($J$3="Pipelined Subprojects",SUMIFS('SP List (I-REAP)'!$AA:$AA,'SP List (I-REAP)'!$D:$D,AllPGundertake!$C56,'SP List (I-REAP)'!$P:$P,AllPGundertake!$J$3,'SP List (I-REAP)'!$I:$I,$V$6))))</f>
        <v>0</v>
      </c>
      <c r="Y56" s="149" t="str">
        <f>IF($J$3="Entire Portfolio",SUMIFS('SP List (I-REAP)'!$AD:$AD,'SP List (I-REAP)'!$D:$D,AllPGundertake!$C56,'SP List (I-REAP)'!$I:$I,$V$6),IF($J$3="Approved Subprojects",SUMIFS('SP List (I-REAP)'!$AD:$AD,'SP List (I-REAP)'!$D:$D,AllPGundertake!$C56,'SP List (I-REAP)'!$P:$P,AllPGundertake!$J$3,'SP List (I-REAP)'!$I:$I,$V$6),IF($J$3="Pipelined Subprojects",SUMIFS('SP List (I-REAP)'!$AD:$AD,'SP List (I-REAP)'!$D:$D,AllPGundertake!$C56,'SP List (I-REAP)'!$P:$P,AllPGundertake!$J$3,'SP List (I-REAP)'!$I:$I,$V$6))))</f>
        <v>0</v>
      </c>
    </row>
    <row r="57" spans="1:26">
      <c r="B57" s="196" t="s">
        <v>26</v>
      </c>
      <c r="C57" s="196" t="s">
        <v>55</v>
      </c>
      <c r="D57" s="149" t="str">
        <f>IF($J$3="Entire Portfolio",COUNTIF('SP List (I-REAP)'!$D:$D,AllPGundertake!$C57),IF($J$3="Approved Subprojects",COUNTIFS('SP List (I-REAP)'!$D:$D,AllPGundertake!$C57,'SP List (I-REAP)'!$P:$P,AllPGundertake!$J$3),IF($J$3="Pipelined Subprojects",COUNTIFS('SP List (I-REAP)'!$D:$D,AllPGundertake!$C57,'SP List (I-REAP)'!$P:$P,AllPGundertake!$J$3))))</f>
        <v>0</v>
      </c>
      <c r="E57" s="148" t="str">
        <f>IF($J$3="Entire Portfolio",SUMIF('SP List (I-REAP)'!$D:$D,AllPGundertake!$C57,'SP List (I-REAP)'!$O:$O),IF($J$3="Approved Subprojects",SUMIFS('SP List (I-REAP)'!$O:$O,'SP List (I-REAP)'!$D:$D,AllPGundertake!$C57,'SP List (I-REAP)'!$P:$P,AllPGundertake!$J$3),IF($J$3="Pipelined Subprojects",SUMIFS('SP List (I-REAP)'!$O:$O,'SP List (I-REAP)'!$D:$D,AllPGundertake!$C57,'SP List (I-REAP)'!$P:$P,AllPGundertake!$J$3))))/1000000</f>
        <v>0</v>
      </c>
      <c r="F57" s="149" t="str">
        <f>IF($J$3="Entire Portfolio",SUMIF('SP List (I-REAP)'!$D:$D,AllPGundertake!$C57,'SP List (I-REAP)'!$AA:$AA),IF($J$3="Approved Subprojects",SUMIFS('SP List (I-REAP)'!$AA:$AA,'SP List (I-REAP)'!$D:$D,AllPGundertake!$C57,'SP List (I-REAP)'!$P:$P,AllPGundertake!$J$3),IF($J$3="Pipelined Subprojects",SUMIFS('SP List (I-REAP)'!$AA:$AA,'SP List (I-REAP)'!$D:$D,AllPGundertake!$C57,'SP List (I-REAP)'!$P:$P,AllPGundertake!$J$3))))</f>
        <v>0</v>
      </c>
      <c r="G57" s="149" t="str">
        <f>IF($J$3="Entire Portfolio",SUMIF('SP List (I-REAP)'!$D:$D,AllPGundertake!$C57,'SP List (I-REAP)'!$AD:$AD),IF($J$3="Approved Subprojects",SUMIFS('SP List (I-REAP)'!$AD:$AD,'SP List (I-REAP)'!$D:$D,AllPGundertake!$C57,'SP List (I-REAP)'!$P:$P,AllPGundertake!$J$3),IF($J$3="Pipelined Subprojects",SUMIFS('SP List (I-REAP)'!$AD:$AD,'SP List (I-REAP)'!$D:$D,AllPGundertake!$C57,'SP List (I-REAP)'!$P:$P,AllPGundertake!$J$3))))</f>
        <v>0</v>
      </c>
      <c r="H57" s="159" t="str">
        <f>IFERROR((+E57/F57)*1000," ")</f>
        <v>0</v>
      </c>
      <c r="I57" s="159" t="str">
        <f>IFERROR(E57*1000/G57," ")</f>
        <v>0</v>
      </c>
      <c r="J57" s="149" t="str">
        <f>IF($J$3="Entire Portfolio",COUNTIFS('SP List (I-REAP)'!$D:$D,AllPGundertake!$C57,'SP List (I-REAP)'!$I:$I,$J$6),IF($J$3="Approved Subprojects",COUNTIFS('SP List (I-REAP)'!$D:$D,AllPGundertake!$C57,'SP List (I-REAP)'!$P:$P,AllPGundertake!$J$3,'SP List (I-REAP)'!$I:$I,$J$6),IF($J$3="Pipelined Subprojects",COUNTIFS('SP List (I-REAP)'!$D:$D,AllPGundertake!$C57,'SP List (I-REAP)'!$P:$P,AllPGundertake!$J$3,'SP List (I-REAP)'!$I:$I,$J$6))))</f>
        <v>0</v>
      </c>
      <c r="K57" s="148" t="str">
        <f>IF($J$3="Entire Portfolio",SUMIFS('SP List (I-REAP)'!$O:$O,'SP List (I-REAP)'!$D:$D,AllPGundertake!$C57,'SP List (I-REAP)'!$I:$I,AllPGundertake!$J$6),IF($J$3="Approved Subprojects",SUMIFS('SP List (I-REAP)'!$O:$O,'SP List (I-REAP)'!$D:$D,AllPGundertake!$C57,'SP List (I-REAP)'!$P:$P,AllPGundertake!$J$3,'SP List (I-REAP)'!$I:$I,AllPGundertake!$J$6),IF($J$3="Pipelined Subprojects",SUMIFS('SP List (I-REAP)'!$O:$O,'SP List (I-REAP)'!$D:$D,AllPGundertake!$C57,'SP List (I-REAP)'!$P:$P,AllPGundertake!$J$3,'SP List (I-REAP)'!$I:$I,AllPGundertake!$J$6))))/1000000</f>
        <v>0</v>
      </c>
      <c r="L57" s="149" t="str">
        <f>IF($J$3="Entire Portfolio",SUMIFS('SP List (I-REAP)'!$AA:$AA,'SP List (I-REAP)'!$D:$D,AllPGundertake!$C57,'SP List (I-REAP)'!$I:$I,$J$6),IF($J$3="Approved Subprojects",SUMIFS('SP List (I-REAP)'!$AA:$AA,'SP List (I-REAP)'!$D:$D,AllPGundertake!$C57,'SP List (I-REAP)'!$P:$P,AllPGundertake!$J$3,'SP List (I-REAP)'!$I:$I,$J$6),IF($J$3="Pipelined Subprojects",SUMIFS('SP List (I-REAP)'!$AA:$AA,'SP List (I-REAP)'!$D:$D,AllPGundertake!$C57,'SP List (I-REAP)'!$P:$P,AllPGundertake!$J$3,'SP List (I-REAP)'!$I:$I,$J$6))))</f>
        <v>0</v>
      </c>
      <c r="M57" s="149" t="str">
        <f>IF($J$3="Entire Portfolio",SUMIFS('SP List (I-REAP)'!$AD:$AD,'SP List (I-REAP)'!$D:$D,AllPGundertake!$C57,'SP List (I-REAP)'!$I:$I,$J$6),IF($J$3="Approved Subprojects",SUMIFS('SP List (I-REAP)'!$AD:$AD,'SP List (I-REAP)'!$D:$D,AllPGundertake!$C57,'SP List (I-REAP)'!$P:$P,AllPGundertake!$J$3,'SP List (I-REAP)'!$I:$I,$J$6),IF($J$3="Pipelined Subprojects",SUMIFS('SP List (I-REAP)'!$AD:$AD,'SP List (I-REAP)'!$D:$D,AllPGundertake!$C57,'SP List (I-REAP)'!$P:$P,AllPGundertake!$J$3,'SP List (I-REAP)'!$I:$I,$J$6))))</f>
        <v>0</v>
      </c>
      <c r="N57" s="149" t="str">
        <f>IF($J$3="Entire Portfolio",COUNTIFS('SP List (I-REAP)'!$D:$D,AllPGundertake!$C57,'SP List (I-REAP)'!$I:$I,$N$6),IF($J$3="Approved Subprojects",COUNTIFS('SP List (I-REAP)'!$D:$D,AllPGundertake!$C57,'SP List (I-REAP)'!$P:$P,AllPGundertake!$J$3,'SP List (I-REAP)'!$I:$I,$N$6),IF($J$3="Pipelined Subprojects",COUNTIFS('SP List (I-REAP)'!$D:$D,AllPGundertake!$C57,'SP List (I-REAP)'!$P:$P,AllPGundertake!$J$3,'SP List (I-REAP)'!$I:$I,$N$6))))</f>
        <v>0</v>
      </c>
      <c r="O57" s="148" t="str">
        <f>IF($J$3="Entire Portfolio",SUMIFS('SP List (I-REAP)'!$O:$O,'SP List (I-REAP)'!$D:$D,AllPGundertake!$C57,'SP List (I-REAP)'!$I:$I,AllPGundertake!$N$6),IF($J$3="Approved Subprojects",SUMIFS('SP List (I-REAP)'!$O:$O,'SP List (I-REAP)'!$D:$D,AllPGundertake!$C57,'SP List (I-REAP)'!$P:$P,AllPGundertake!$J$3,'SP List (I-REAP)'!$I:$I,AllPGundertake!$N$6),IF($J$3="Pipelined Subprojects",SUMIFS('SP List (I-REAP)'!$O:$O,'SP List (I-REAP)'!$D:$D,AllPGundertake!$C57,'SP List (I-REAP)'!$P:$P,AllPGundertake!$J$3,'SP List (I-REAP)'!$I:$I,AllPGundertake!$N$6))))/1000000</f>
        <v>0</v>
      </c>
      <c r="P57" s="149" t="str">
        <f>IF($J$3="Entire Portfolio",SUMIFS('SP List (I-REAP)'!$AA:$AA,'SP List (I-REAP)'!$D:$D,AllPGundertake!$C57,'SP List (I-REAP)'!$I:$I,$N$6),IF($J$3="Approved Subprojects",SUMIFS('SP List (I-REAP)'!$AA:$AA,'SP List (I-REAP)'!$D:$D,AllPGundertake!$C57,'SP List (I-REAP)'!$P:$P,AllPGundertake!$J$3,'SP List (I-REAP)'!$I:$I,$N$6),IF($J$3="Pipelined Subprojects",SUMIFS('SP List (I-REAP)'!$AA:$AA,'SP List (I-REAP)'!$D:$D,AllPGundertake!$C57,'SP List (I-REAP)'!$P:$P,AllPGundertake!$J$3,'SP List (I-REAP)'!$I:$I,$N$6))))</f>
        <v>0</v>
      </c>
      <c r="Q57" s="149" t="str">
        <f>IF($J$3="Entire Portfolio",SUMIFS('SP List (I-REAP)'!$AD:$AD,'SP List (I-REAP)'!$D:$D,AllPGundertake!$C57,'SP List (I-REAP)'!$I:$I,$N$6),IF($J$3="Approved Subprojects",SUMIFS('SP List (I-REAP)'!$AD:$AD,'SP List (I-REAP)'!$D:$D,AllPGundertake!$C57,'SP List (I-REAP)'!$P:$P,AllPGundertake!$J$3,'SP List (I-REAP)'!$I:$I,$N$6),IF($J$3="Pipelined Subprojects",SUMIFS('SP List (I-REAP)'!$AD:$AD,'SP List (I-REAP)'!$D:$D,AllPGundertake!$C57,'SP List (I-REAP)'!$P:$P,AllPGundertake!$J$3,'SP List (I-REAP)'!$I:$I,$N$6))))</f>
        <v>0</v>
      </c>
      <c r="R57" s="149" t="str">
        <f>IF($J$3="Entire Portfolio",COUNTIFS('SP List (I-REAP)'!$D:$D,AllPGundertake!$C57,'SP List (I-REAP)'!$I:$I,$R$6),IF($J$3="Approved Subprojects",COUNTIFS('SP List (I-REAP)'!$D:$D,AllPGundertake!$C57,'SP List (I-REAP)'!$P:$P,AllPGundertake!$J$3,'SP List (I-REAP)'!$I:$I,$R$6),IF($J$3="Pipelined Subprojects",COUNTIFS('SP List (I-REAP)'!$D:$D,AllPGundertake!$C57,'SP List (I-REAP)'!$P:$P,AllPGundertake!$J$3,'SP List (I-REAP)'!$I:$I,$R$6))))</f>
        <v>0</v>
      </c>
      <c r="S57" s="148" t="str">
        <f>IF($J$3="Entire Portfolio",SUMIFS('SP List (I-REAP)'!$O:$O,'SP List (I-REAP)'!$D:$D,AllPGundertake!$C57,'SP List (I-REAP)'!$I:$I,AllPGundertake!$R$6),IF($J$3="Approved Subprojects",SUMIFS('SP List (I-REAP)'!$O:$O,'SP List (I-REAP)'!$D:$D,AllPGundertake!$C57,'SP List (I-REAP)'!$P:$P,AllPGundertake!$J$3,'SP List (I-REAP)'!$I:$I,AllPGundertake!$R$6),IF($J$3="Pipelined Subprojects",SUMIFS('SP List (I-REAP)'!$O:$O,'SP List (I-REAP)'!$D:$D,AllPGundertake!$C57,'SP List (I-REAP)'!$P:$P,AllPGundertake!$J$3,'SP List (I-REAP)'!$I:$I,AllPGundertake!$R$6))))/1000000</f>
        <v>0</v>
      </c>
      <c r="T57" s="149" t="str">
        <f>IF($J$3="Entire Portfolio",SUMIFS('SP List (I-REAP)'!$AA:$AA,'SP List (I-REAP)'!$D:$D,AllPGundertake!$C57,'SP List (I-REAP)'!$I:$I,$R$6),IF($J$3="Approved Subprojects",SUMIFS('SP List (I-REAP)'!$AA:$AA,'SP List (I-REAP)'!$D:$D,AllPGundertake!$C57,'SP List (I-REAP)'!$P:$P,AllPGundertake!$J$3,'SP List (I-REAP)'!$I:$I,$R$6),IF($J$3="Pipelined Subprojects",SUMIFS('SP List (I-REAP)'!$AA:$AA,'SP List (I-REAP)'!$D:$D,AllPGundertake!$C57,'SP List (I-REAP)'!$P:$P,AllPGundertake!$J$3,'SP List (I-REAP)'!$I:$I,$R$6))))</f>
        <v>0</v>
      </c>
      <c r="U57" s="149" t="str">
        <f>IF($J$3="Entire Portfolio",SUMIFS('SP List (I-REAP)'!$AD:$AD,'SP List (I-REAP)'!$D:$D,AllPGundertake!$C57,'SP List (I-REAP)'!$I:$I,$R$6),IF($J$3="Approved Subprojects",SUMIFS('SP List (I-REAP)'!$AD:$AD,'SP List (I-REAP)'!$D:$D,AllPGundertake!$C57,'SP List (I-REAP)'!$P:$P,AllPGundertake!$J$3,'SP List (I-REAP)'!$I:$I,$R$6),IF($J$3="Pipelined Subprojects",SUMIFS('SP List (I-REAP)'!$AD:$AD,'SP List (I-REAP)'!$D:$D,AllPGundertake!$C57,'SP List (I-REAP)'!$P:$P,AllPGundertake!$J$3,'SP List (I-REAP)'!$I:$I,$R$6))))</f>
        <v>0</v>
      </c>
      <c r="V57" s="149" t="str">
        <f>IF($J$3="Entire Portfolio",COUNTIFS('SP List (I-REAP)'!$D:$D,AllPGundertake!$C57,'SP List (I-REAP)'!$I:$I,$V$6),IF($J$3="Approved Subprojects",COUNTIFS('SP List (I-REAP)'!$D:$D,AllPGundertake!$C57,'SP List (I-REAP)'!$P:$P,AllPGundertake!$J$3,'SP List (I-REAP)'!$I:$I,$V$6),IF($J$3="Pipelined Subprojects",COUNTIFS('SP List (I-REAP)'!$D:$D,AllPGundertake!$C57,'SP List (I-REAP)'!$P:$P,AllPGundertake!$J$3,'SP List (I-REAP)'!$I:$I,$V$6))))</f>
        <v>0</v>
      </c>
      <c r="W57" s="148" t="str">
        <f>IF($J$3="Entire Portfolio",SUMIFS('SP List (I-REAP)'!$O:$O,'SP List (I-REAP)'!$D:$D,AllPGundertake!$C57,'SP List (I-REAP)'!$I:$I,AllPGundertake!$V$6),IF($J$3="Approved Subprojects",SUMIFS('SP List (I-REAP)'!$O:$O,'SP List (I-REAP)'!$D:$D,AllPGundertake!$C57,'SP List (I-REAP)'!$P:$P,AllPGundertake!$J$3,'SP List (I-REAP)'!$I:$I,AllPGundertake!$V$6),IF($J$3="Pipelined Subprojects",SUMIFS('SP List (I-REAP)'!$O:$O,'SP List (I-REAP)'!$D:$D,AllPGundertake!$C57,'SP List (I-REAP)'!$P:$P,AllPGundertake!$J$3,'SP List (I-REAP)'!$I:$I,AllPGundertake!$V$6))))/1000000</f>
        <v>0</v>
      </c>
      <c r="X57" s="149" t="str">
        <f>IF($J$3="Entire Portfolio",SUMIFS('SP List (I-REAP)'!$AA:$AA,'SP List (I-REAP)'!$D:$D,AllPGundertake!$C57,'SP List (I-REAP)'!$I:$I,$V$6),IF($J$3="Approved Subprojects",SUMIFS('SP List (I-REAP)'!$AA:$AA,'SP List (I-REAP)'!$D:$D,AllPGundertake!$C57,'SP List (I-REAP)'!$P:$P,AllPGundertake!$J$3,'SP List (I-REAP)'!$I:$I,$V$6),IF($J$3="Pipelined Subprojects",SUMIFS('SP List (I-REAP)'!$AA:$AA,'SP List (I-REAP)'!$D:$D,AllPGundertake!$C57,'SP List (I-REAP)'!$P:$P,AllPGundertake!$J$3,'SP List (I-REAP)'!$I:$I,$V$6))))</f>
        <v>0</v>
      </c>
      <c r="Y57" s="149" t="str">
        <f>IF($J$3="Entire Portfolio",SUMIFS('SP List (I-REAP)'!$AD:$AD,'SP List (I-REAP)'!$D:$D,AllPGundertake!$C57,'SP List (I-REAP)'!$I:$I,$V$6),IF($J$3="Approved Subprojects",SUMIFS('SP List (I-REAP)'!$AD:$AD,'SP List (I-REAP)'!$D:$D,AllPGundertake!$C57,'SP List (I-REAP)'!$P:$P,AllPGundertake!$J$3,'SP List (I-REAP)'!$I:$I,$V$6),IF($J$3="Pipelined Subprojects",SUMIFS('SP List (I-REAP)'!$AD:$AD,'SP List (I-REAP)'!$D:$D,AllPGundertake!$C57,'SP List (I-REAP)'!$P:$P,AllPGundertake!$J$3,'SP List (I-REAP)'!$I:$I,$V$6))))</f>
        <v>0</v>
      </c>
    </row>
    <row r="58" spans="1:26">
      <c r="B58" s="196" t="s">
        <v>26</v>
      </c>
      <c r="C58" s="196" t="s">
        <v>59</v>
      </c>
      <c r="D58" s="149" t="str">
        <f>IF($J$3="Entire Portfolio",COUNTIF('SP List (I-REAP)'!$D:$D,AllPGundertake!$C58),IF($J$3="Approved Subprojects",COUNTIFS('SP List (I-REAP)'!$D:$D,AllPGundertake!$C58,'SP List (I-REAP)'!$P:$P,AllPGundertake!$J$3),IF($J$3="Pipelined Subprojects",COUNTIFS('SP List (I-REAP)'!$D:$D,AllPGundertake!$C58,'SP List (I-REAP)'!$P:$P,AllPGundertake!$J$3))))</f>
        <v>0</v>
      </c>
      <c r="E58" s="148" t="str">
        <f>IF($J$3="Entire Portfolio",SUMIF('SP List (I-REAP)'!$D:$D,AllPGundertake!$C58,'SP List (I-REAP)'!$O:$O),IF($J$3="Approved Subprojects",SUMIFS('SP List (I-REAP)'!$O:$O,'SP List (I-REAP)'!$D:$D,AllPGundertake!$C58,'SP List (I-REAP)'!$P:$P,AllPGundertake!$J$3),IF($J$3="Pipelined Subprojects",SUMIFS('SP List (I-REAP)'!$O:$O,'SP List (I-REAP)'!$D:$D,AllPGundertake!$C58,'SP List (I-REAP)'!$P:$P,AllPGundertake!$J$3))))/1000000</f>
        <v>0</v>
      </c>
      <c r="F58" s="149" t="str">
        <f>IF($J$3="Entire Portfolio",SUMIF('SP List (I-REAP)'!$D:$D,AllPGundertake!$C58,'SP List (I-REAP)'!$AA:$AA),IF($J$3="Approved Subprojects",SUMIFS('SP List (I-REAP)'!$AA:$AA,'SP List (I-REAP)'!$D:$D,AllPGundertake!$C58,'SP List (I-REAP)'!$P:$P,AllPGundertake!$J$3),IF($J$3="Pipelined Subprojects",SUMIFS('SP List (I-REAP)'!$AA:$AA,'SP List (I-REAP)'!$D:$D,AllPGundertake!$C58,'SP List (I-REAP)'!$P:$P,AllPGundertake!$J$3))))</f>
        <v>0</v>
      </c>
      <c r="G58" s="149" t="str">
        <f>IF($J$3="Entire Portfolio",SUMIF('SP List (I-REAP)'!$D:$D,AllPGundertake!$C58,'SP List (I-REAP)'!$AD:$AD),IF($J$3="Approved Subprojects",SUMIFS('SP List (I-REAP)'!$AD:$AD,'SP List (I-REAP)'!$D:$D,AllPGundertake!$C58,'SP List (I-REAP)'!$P:$P,AllPGundertake!$J$3),IF($J$3="Pipelined Subprojects",SUMIFS('SP List (I-REAP)'!$AD:$AD,'SP List (I-REAP)'!$D:$D,AllPGundertake!$C58,'SP List (I-REAP)'!$P:$P,AllPGundertake!$J$3))))</f>
        <v>0</v>
      </c>
      <c r="H58" s="159" t="str">
        <f>IFERROR((+E58/F58)*1000," ")</f>
        <v>0</v>
      </c>
      <c r="I58" s="159" t="str">
        <f>IFERROR(E58*1000/G58," ")</f>
        <v>0</v>
      </c>
      <c r="J58" s="149" t="str">
        <f>IF($J$3="Entire Portfolio",COUNTIFS('SP List (I-REAP)'!$D:$D,AllPGundertake!$C58,'SP List (I-REAP)'!$I:$I,$J$6),IF($J$3="Approved Subprojects",COUNTIFS('SP List (I-REAP)'!$D:$D,AllPGundertake!$C58,'SP List (I-REAP)'!$P:$P,AllPGundertake!$J$3,'SP List (I-REAP)'!$I:$I,$J$6),IF($J$3="Pipelined Subprojects",COUNTIFS('SP List (I-REAP)'!$D:$D,AllPGundertake!$C58,'SP List (I-REAP)'!$P:$P,AllPGundertake!$J$3,'SP List (I-REAP)'!$I:$I,$J$6))))</f>
        <v>0</v>
      </c>
      <c r="K58" s="148" t="str">
        <f>IF($J$3="Entire Portfolio",SUMIFS('SP List (I-REAP)'!$O:$O,'SP List (I-REAP)'!$D:$D,AllPGundertake!$C58,'SP List (I-REAP)'!$I:$I,AllPGundertake!$J$6),IF($J$3="Approved Subprojects",SUMIFS('SP List (I-REAP)'!$O:$O,'SP List (I-REAP)'!$D:$D,AllPGundertake!$C58,'SP List (I-REAP)'!$P:$P,AllPGundertake!$J$3,'SP List (I-REAP)'!$I:$I,AllPGundertake!$J$6),IF($J$3="Pipelined Subprojects",SUMIFS('SP List (I-REAP)'!$O:$O,'SP List (I-REAP)'!$D:$D,AllPGundertake!$C58,'SP List (I-REAP)'!$P:$P,AllPGundertake!$J$3,'SP List (I-REAP)'!$I:$I,AllPGundertake!$J$6))))/1000000</f>
        <v>0</v>
      </c>
      <c r="L58" s="149" t="str">
        <f>IF($J$3="Entire Portfolio",SUMIFS('SP List (I-REAP)'!$AA:$AA,'SP List (I-REAP)'!$D:$D,AllPGundertake!$C58,'SP List (I-REAP)'!$I:$I,$J$6),IF($J$3="Approved Subprojects",SUMIFS('SP List (I-REAP)'!$AA:$AA,'SP List (I-REAP)'!$D:$D,AllPGundertake!$C58,'SP List (I-REAP)'!$P:$P,AllPGundertake!$J$3,'SP List (I-REAP)'!$I:$I,$J$6),IF($J$3="Pipelined Subprojects",SUMIFS('SP List (I-REAP)'!$AA:$AA,'SP List (I-REAP)'!$D:$D,AllPGundertake!$C58,'SP List (I-REAP)'!$P:$P,AllPGundertake!$J$3,'SP List (I-REAP)'!$I:$I,$J$6))))</f>
        <v>0</v>
      </c>
      <c r="M58" s="149" t="str">
        <f>IF($J$3="Entire Portfolio",SUMIFS('SP List (I-REAP)'!$AD:$AD,'SP List (I-REAP)'!$D:$D,AllPGundertake!$C58,'SP List (I-REAP)'!$I:$I,$J$6),IF($J$3="Approved Subprojects",SUMIFS('SP List (I-REAP)'!$AD:$AD,'SP List (I-REAP)'!$D:$D,AllPGundertake!$C58,'SP List (I-REAP)'!$P:$P,AllPGundertake!$J$3,'SP List (I-REAP)'!$I:$I,$J$6),IF($J$3="Pipelined Subprojects",SUMIFS('SP List (I-REAP)'!$AD:$AD,'SP List (I-REAP)'!$D:$D,AllPGundertake!$C58,'SP List (I-REAP)'!$P:$P,AllPGundertake!$J$3,'SP List (I-REAP)'!$I:$I,$J$6))))</f>
        <v>0</v>
      </c>
      <c r="N58" s="149" t="str">
        <f>IF($J$3="Entire Portfolio",COUNTIFS('SP List (I-REAP)'!$D:$D,AllPGundertake!$C58,'SP List (I-REAP)'!$I:$I,$N$6),IF($J$3="Approved Subprojects",COUNTIFS('SP List (I-REAP)'!$D:$D,AllPGundertake!$C58,'SP List (I-REAP)'!$P:$P,AllPGundertake!$J$3,'SP List (I-REAP)'!$I:$I,$N$6),IF($J$3="Pipelined Subprojects",COUNTIFS('SP List (I-REAP)'!$D:$D,AllPGundertake!$C58,'SP List (I-REAP)'!$P:$P,AllPGundertake!$J$3,'SP List (I-REAP)'!$I:$I,$N$6))))</f>
        <v>0</v>
      </c>
      <c r="O58" s="148" t="str">
        <f>IF($J$3="Entire Portfolio",SUMIFS('SP List (I-REAP)'!$O:$O,'SP List (I-REAP)'!$D:$D,AllPGundertake!$C58,'SP List (I-REAP)'!$I:$I,AllPGundertake!$N$6),IF($J$3="Approved Subprojects",SUMIFS('SP List (I-REAP)'!$O:$O,'SP List (I-REAP)'!$D:$D,AllPGundertake!$C58,'SP List (I-REAP)'!$P:$P,AllPGundertake!$J$3,'SP List (I-REAP)'!$I:$I,AllPGundertake!$N$6),IF($J$3="Pipelined Subprojects",SUMIFS('SP List (I-REAP)'!$O:$O,'SP List (I-REAP)'!$D:$D,AllPGundertake!$C58,'SP List (I-REAP)'!$P:$P,AllPGundertake!$J$3,'SP List (I-REAP)'!$I:$I,AllPGundertake!$N$6))))/1000000</f>
        <v>0</v>
      </c>
      <c r="P58" s="149" t="str">
        <f>IF($J$3="Entire Portfolio",SUMIFS('SP List (I-REAP)'!$AA:$AA,'SP List (I-REAP)'!$D:$D,AllPGundertake!$C58,'SP List (I-REAP)'!$I:$I,$N$6),IF($J$3="Approved Subprojects",SUMIFS('SP List (I-REAP)'!$AA:$AA,'SP List (I-REAP)'!$D:$D,AllPGundertake!$C58,'SP List (I-REAP)'!$P:$P,AllPGundertake!$J$3,'SP List (I-REAP)'!$I:$I,$N$6),IF($J$3="Pipelined Subprojects",SUMIFS('SP List (I-REAP)'!$AA:$AA,'SP List (I-REAP)'!$D:$D,AllPGundertake!$C58,'SP List (I-REAP)'!$P:$P,AllPGundertake!$J$3,'SP List (I-REAP)'!$I:$I,$N$6))))</f>
        <v>0</v>
      </c>
      <c r="Q58" s="149" t="str">
        <f>IF($J$3="Entire Portfolio",SUMIFS('SP List (I-REAP)'!$AD:$AD,'SP List (I-REAP)'!$D:$D,AllPGundertake!$C58,'SP List (I-REAP)'!$I:$I,$N$6),IF($J$3="Approved Subprojects",SUMIFS('SP List (I-REAP)'!$AD:$AD,'SP List (I-REAP)'!$D:$D,AllPGundertake!$C58,'SP List (I-REAP)'!$P:$P,AllPGundertake!$J$3,'SP List (I-REAP)'!$I:$I,$N$6),IF($J$3="Pipelined Subprojects",SUMIFS('SP List (I-REAP)'!$AD:$AD,'SP List (I-REAP)'!$D:$D,AllPGundertake!$C58,'SP List (I-REAP)'!$P:$P,AllPGundertake!$J$3,'SP List (I-REAP)'!$I:$I,$N$6))))</f>
        <v>0</v>
      </c>
      <c r="R58" s="149" t="str">
        <f>IF($J$3="Entire Portfolio",COUNTIFS('SP List (I-REAP)'!$D:$D,AllPGundertake!$C58,'SP List (I-REAP)'!$I:$I,$R$6),IF($J$3="Approved Subprojects",COUNTIFS('SP List (I-REAP)'!$D:$D,AllPGundertake!$C58,'SP List (I-REAP)'!$P:$P,AllPGundertake!$J$3,'SP List (I-REAP)'!$I:$I,$R$6),IF($J$3="Pipelined Subprojects",COUNTIFS('SP List (I-REAP)'!$D:$D,AllPGundertake!$C58,'SP List (I-REAP)'!$P:$P,AllPGundertake!$J$3,'SP List (I-REAP)'!$I:$I,$R$6))))</f>
        <v>0</v>
      </c>
      <c r="S58" s="148" t="str">
        <f>IF($J$3="Entire Portfolio",SUMIFS('SP List (I-REAP)'!$O:$O,'SP List (I-REAP)'!$D:$D,AllPGundertake!$C58,'SP List (I-REAP)'!$I:$I,AllPGundertake!$R$6),IF($J$3="Approved Subprojects",SUMIFS('SP List (I-REAP)'!$O:$O,'SP List (I-REAP)'!$D:$D,AllPGundertake!$C58,'SP List (I-REAP)'!$P:$P,AllPGundertake!$J$3,'SP List (I-REAP)'!$I:$I,AllPGundertake!$R$6),IF($J$3="Pipelined Subprojects",SUMIFS('SP List (I-REAP)'!$O:$O,'SP List (I-REAP)'!$D:$D,AllPGundertake!$C58,'SP List (I-REAP)'!$P:$P,AllPGundertake!$J$3,'SP List (I-REAP)'!$I:$I,AllPGundertake!$R$6))))/1000000</f>
        <v>0</v>
      </c>
      <c r="T58" s="149" t="str">
        <f>IF($J$3="Entire Portfolio",SUMIFS('SP List (I-REAP)'!$AA:$AA,'SP List (I-REAP)'!$D:$D,AllPGundertake!$C58,'SP List (I-REAP)'!$I:$I,$R$6),IF($J$3="Approved Subprojects",SUMIFS('SP List (I-REAP)'!$AA:$AA,'SP List (I-REAP)'!$D:$D,AllPGundertake!$C58,'SP List (I-REAP)'!$P:$P,AllPGundertake!$J$3,'SP List (I-REAP)'!$I:$I,$R$6),IF($J$3="Pipelined Subprojects",SUMIFS('SP List (I-REAP)'!$AA:$AA,'SP List (I-REAP)'!$D:$D,AllPGundertake!$C58,'SP List (I-REAP)'!$P:$P,AllPGundertake!$J$3,'SP List (I-REAP)'!$I:$I,$R$6))))</f>
        <v>0</v>
      </c>
      <c r="U58" s="149" t="str">
        <f>IF($J$3="Entire Portfolio",SUMIFS('SP List (I-REAP)'!$AD:$AD,'SP List (I-REAP)'!$D:$D,AllPGundertake!$C58,'SP List (I-REAP)'!$I:$I,$R$6),IF($J$3="Approved Subprojects",SUMIFS('SP List (I-REAP)'!$AD:$AD,'SP List (I-REAP)'!$D:$D,AllPGundertake!$C58,'SP List (I-REAP)'!$P:$P,AllPGundertake!$J$3,'SP List (I-REAP)'!$I:$I,$R$6),IF($J$3="Pipelined Subprojects",SUMIFS('SP List (I-REAP)'!$AD:$AD,'SP List (I-REAP)'!$D:$D,AllPGundertake!$C58,'SP List (I-REAP)'!$P:$P,AllPGundertake!$J$3,'SP List (I-REAP)'!$I:$I,$R$6))))</f>
        <v>0</v>
      </c>
      <c r="V58" s="149" t="str">
        <f>IF($J$3="Entire Portfolio",COUNTIFS('SP List (I-REAP)'!$D:$D,AllPGundertake!$C58,'SP List (I-REAP)'!$I:$I,$V$6),IF($J$3="Approved Subprojects",COUNTIFS('SP List (I-REAP)'!$D:$D,AllPGundertake!$C58,'SP List (I-REAP)'!$P:$P,AllPGundertake!$J$3,'SP List (I-REAP)'!$I:$I,$V$6),IF($J$3="Pipelined Subprojects",COUNTIFS('SP List (I-REAP)'!$D:$D,AllPGundertake!$C58,'SP List (I-REAP)'!$P:$P,AllPGundertake!$J$3,'SP List (I-REAP)'!$I:$I,$V$6))))</f>
        <v>0</v>
      </c>
      <c r="W58" s="148" t="str">
        <f>IF($J$3="Entire Portfolio",SUMIFS('SP List (I-REAP)'!$O:$O,'SP List (I-REAP)'!$D:$D,AllPGundertake!$C58,'SP List (I-REAP)'!$I:$I,AllPGundertake!$V$6),IF($J$3="Approved Subprojects",SUMIFS('SP List (I-REAP)'!$O:$O,'SP List (I-REAP)'!$D:$D,AllPGundertake!$C58,'SP List (I-REAP)'!$P:$P,AllPGundertake!$J$3,'SP List (I-REAP)'!$I:$I,AllPGundertake!$V$6),IF($J$3="Pipelined Subprojects",SUMIFS('SP List (I-REAP)'!$O:$O,'SP List (I-REAP)'!$D:$D,AllPGundertake!$C58,'SP List (I-REAP)'!$P:$P,AllPGundertake!$J$3,'SP List (I-REAP)'!$I:$I,AllPGundertake!$V$6))))/1000000</f>
        <v>0</v>
      </c>
      <c r="X58" s="149" t="str">
        <f>IF($J$3="Entire Portfolio",SUMIFS('SP List (I-REAP)'!$AA:$AA,'SP List (I-REAP)'!$D:$D,AllPGundertake!$C58,'SP List (I-REAP)'!$I:$I,$V$6),IF($J$3="Approved Subprojects",SUMIFS('SP List (I-REAP)'!$AA:$AA,'SP List (I-REAP)'!$D:$D,AllPGundertake!$C58,'SP List (I-REAP)'!$P:$P,AllPGundertake!$J$3,'SP List (I-REAP)'!$I:$I,$V$6),IF($J$3="Pipelined Subprojects",SUMIFS('SP List (I-REAP)'!$AA:$AA,'SP List (I-REAP)'!$D:$D,AllPGundertake!$C58,'SP List (I-REAP)'!$P:$P,AllPGundertake!$J$3,'SP List (I-REAP)'!$I:$I,$V$6))))</f>
        <v>0</v>
      </c>
      <c r="Y58" s="149" t="str">
        <f>IF($J$3="Entire Portfolio",SUMIFS('SP List (I-REAP)'!$AD:$AD,'SP List (I-REAP)'!$D:$D,AllPGundertake!$C58,'SP List (I-REAP)'!$I:$I,$V$6),IF($J$3="Approved Subprojects",SUMIFS('SP List (I-REAP)'!$AD:$AD,'SP List (I-REAP)'!$D:$D,AllPGundertake!$C58,'SP List (I-REAP)'!$P:$P,AllPGundertake!$J$3,'SP List (I-REAP)'!$I:$I,$V$6),IF($J$3="Pipelined Subprojects",SUMIFS('SP List (I-REAP)'!$AD:$AD,'SP List (I-REAP)'!$D:$D,AllPGundertake!$C58,'SP List (I-REAP)'!$P:$P,AllPGundertake!$J$3,'SP List (I-REAP)'!$I:$I,$V$6))))</f>
        <v>0</v>
      </c>
    </row>
    <row r="59" spans="1:26">
      <c r="B59" s="196" t="s">
        <v>26</v>
      </c>
      <c r="C59" s="196" t="s">
        <v>72</v>
      </c>
      <c r="D59" s="149" t="str">
        <f>IF($J$3="Entire Portfolio",COUNTIF('SP List (I-REAP)'!$D:$D,AllPGundertake!$C59),IF($J$3="Approved Subprojects",COUNTIFS('SP List (I-REAP)'!$D:$D,AllPGundertake!$C59,'SP List (I-REAP)'!$P:$P,AllPGundertake!$J$3),IF($J$3="Pipelined Subprojects",COUNTIFS('SP List (I-REAP)'!$D:$D,AllPGundertake!$C59,'SP List (I-REAP)'!$P:$P,AllPGundertake!$J$3))))</f>
        <v>0</v>
      </c>
      <c r="E59" s="148" t="str">
        <f>IF($J$3="Entire Portfolio",SUMIF('SP List (I-REAP)'!$D:$D,AllPGundertake!$C59,'SP List (I-REAP)'!$O:$O),IF($J$3="Approved Subprojects",SUMIFS('SP List (I-REAP)'!$O:$O,'SP List (I-REAP)'!$D:$D,AllPGundertake!$C59,'SP List (I-REAP)'!$P:$P,AllPGundertake!$J$3),IF($J$3="Pipelined Subprojects",SUMIFS('SP List (I-REAP)'!$O:$O,'SP List (I-REAP)'!$D:$D,AllPGundertake!$C59,'SP List (I-REAP)'!$P:$P,AllPGundertake!$J$3))))/1000000</f>
        <v>0</v>
      </c>
      <c r="F59" s="149" t="str">
        <f>IF($J$3="Entire Portfolio",SUMIF('SP List (I-REAP)'!$D:$D,AllPGundertake!$C59,'SP List (I-REAP)'!$AA:$AA),IF($J$3="Approved Subprojects",SUMIFS('SP List (I-REAP)'!$AA:$AA,'SP List (I-REAP)'!$D:$D,AllPGundertake!$C59,'SP List (I-REAP)'!$P:$P,AllPGundertake!$J$3),IF($J$3="Pipelined Subprojects",SUMIFS('SP List (I-REAP)'!$AA:$AA,'SP List (I-REAP)'!$D:$D,AllPGundertake!$C59,'SP List (I-REAP)'!$P:$P,AllPGundertake!$J$3))))</f>
        <v>0</v>
      </c>
      <c r="G59" s="149" t="str">
        <f>IF($J$3="Entire Portfolio",SUMIF('SP List (I-REAP)'!$D:$D,AllPGundertake!$C59,'SP List (I-REAP)'!$AD:$AD),IF($J$3="Approved Subprojects",SUMIFS('SP List (I-REAP)'!$AD:$AD,'SP List (I-REAP)'!$D:$D,AllPGundertake!$C59,'SP List (I-REAP)'!$P:$P,AllPGundertake!$J$3),IF($J$3="Pipelined Subprojects",SUMIFS('SP List (I-REAP)'!$AD:$AD,'SP List (I-REAP)'!$D:$D,AllPGundertake!$C59,'SP List (I-REAP)'!$P:$P,AllPGundertake!$J$3))))</f>
        <v>0</v>
      </c>
      <c r="H59" s="159" t="str">
        <f>IFERROR((+E59/F59)*1000," ")</f>
        <v>0</v>
      </c>
      <c r="I59" s="159" t="str">
        <f>IFERROR(E59*1000/G59," ")</f>
        <v>0</v>
      </c>
      <c r="J59" s="149" t="str">
        <f>IF($J$3="Entire Portfolio",COUNTIFS('SP List (I-REAP)'!$D:$D,AllPGundertake!$C59,'SP List (I-REAP)'!$I:$I,$J$6),IF($J$3="Approved Subprojects",COUNTIFS('SP List (I-REAP)'!$D:$D,AllPGundertake!$C59,'SP List (I-REAP)'!$P:$P,AllPGundertake!$J$3,'SP List (I-REAP)'!$I:$I,$J$6),IF($J$3="Pipelined Subprojects",COUNTIFS('SP List (I-REAP)'!$D:$D,AllPGundertake!$C59,'SP List (I-REAP)'!$P:$P,AllPGundertake!$J$3,'SP List (I-REAP)'!$I:$I,$J$6))))</f>
        <v>0</v>
      </c>
      <c r="K59" s="148" t="str">
        <f>IF($J$3="Entire Portfolio",SUMIFS('SP List (I-REAP)'!$O:$O,'SP List (I-REAP)'!$D:$D,AllPGundertake!$C59,'SP List (I-REAP)'!$I:$I,AllPGundertake!$J$6),IF($J$3="Approved Subprojects",SUMIFS('SP List (I-REAP)'!$O:$O,'SP List (I-REAP)'!$D:$D,AllPGundertake!$C59,'SP List (I-REAP)'!$P:$P,AllPGundertake!$J$3,'SP List (I-REAP)'!$I:$I,AllPGundertake!$J$6),IF($J$3="Pipelined Subprojects",SUMIFS('SP List (I-REAP)'!$O:$O,'SP List (I-REAP)'!$D:$D,AllPGundertake!$C59,'SP List (I-REAP)'!$P:$P,AllPGundertake!$J$3,'SP List (I-REAP)'!$I:$I,AllPGundertake!$J$6))))/1000000</f>
        <v>0</v>
      </c>
      <c r="L59" s="149" t="str">
        <f>IF($J$3="Entire Portfolio",SUMIFS('SP List (I-REAP)'!$AA:$AA,'SP List (I-REAP)'!$D:$D,AllPGundertake!$C59,'SP List (I-REAP)'!$I:$I,$J$6),IF($J$3="Approved Subprojects",SUMIFS('SP List (I-REAP)'!$AA:$AA,'SP List (I-REAP)'!$D:$D,AllPGundertake!$C59,'SP List (I-REAP)'!$P:$P,AllPGundertake!$J$3,'SP List (I-REAP)'!$I:$I,$J$6),IF($J$3="Pipelined Subprojects",SUMIFS('SP List (I-REAP)'!$AA:$AA,'SP List (I-REAP)'!$D:$D,AllPGundertake!$C59,'SP List (I-REAP)'!$P:$P,AllPGundertake!$J$3,'SP List (I-REAP)'!$I:$I,$J$6))))</f>
        <v>0</v>
      </c>
      <c r="M59" s="149" t="str">
        <f>IF($J$3="Entire Portfolio",SUMIFS('SP List (I-REAP)'!$AD:$AD,'SP List (I-REAP)'!$D:$D,AllPGundertake!$C59,'SP List (I-REAP)'!$I:$I,$J$6),IF($J$3="Approved Subprojects",SUMIFS('SP List (I-REAP)'!$AD:$AD,'SP List (I-REAP)'!$D:$D,AllPGundertake!$C59,'SP List (I-REAP)'!$P:$P,AllPGundertake!$J$3,'SP List (I-REAP)'!$I:$I,$J$6),IF($J$3="Pipelined Subprojects",SUMIFS('SP List (I-REAP)'!$AD:$AD,'SP List (I-REAP)'!$D:$D,AllPGundertake!$C59,'SP List (I-REAP)'!$P:$P,AllPGundertake!$J$3,'SP List (I-REAP)'!$I:$I,$J$6))))</f>
        <v>0</v>
      </c>
      <c r="N59" s="149" t="str">
        <f>IF($J$3="Entire Portfolio",COUNTIFS('SP List (I-REAP)'!$D:$D,AllPGundertake!$C59,'SP List (I-REAP)'!$I:$I,$N$6),IF($J$3="Approved Subprojects",COUNTIFS('SP List (I-REAP)'!$D:$D,AllPGundertake!$C59,'SP List (I-REAP)'!$P:$P,AllPGundertake!$J$3,'SP List (I-REAP)'!$I:$I,$N$6),IF($J$3="Pipelined Subprojects",COUNTIFS('SP List (I-REAP)'!$D:$D,AllPGundertake!$C59,'SP List (I-REAP)'!$P:$P,AllPGundertake!$J$3,'SP List (I-REAP)'!$I:$I,$N$6))))</f>
        <v>0</v>
      </c>
      <c r="O59" s="148" t="str">
        <f>IF($J$3="Entire Portfolio",SUMIFS('SP List (I-REAP)'!$O:$O,'SP List (I-REAP)'!$D:$D,AllPGundertake!$C59,'SP List (I-REAP)'!$I:$I,AllPGundertake!$N$6),IF($J$3="Approved Subprojects",SUMIFS('SP List (I-REAP)'!$O:$O,'SP List (I-REAP)'!$D:$D,AllPGundertake!$C59,'SP List (I-REAP)'!$P:$P,AllPGundertake!$J$3,'SP List (I-REAP)'!$I:$I,AllPGundertake!$N$6),IF($J$3="Pipelined Subprojects",SUMIFS('SP List (I-REAP)'!$O:$O,'SP List (I-REAP)'!$D:$D,AllPGundertake!$C59,'SP List (I-REAP)'!$P:$P,AllPGundertake!$J$3,'SP List (I-REAP)'!$I:$I,AllPGundertake!$N$6))))/1000000</f>
        <v>0</v>
      </c>
      <c r="P59" s="149" t="str">
        <f>IF($J$3="Entire Portfolio",SUMIFS('SP List (I-REAP)'!$AA:$AA,'SP List (I-REAP)'!$D:$D,AllPGundertake!$C59,'SP List (I-REAP)'!$I:$I,$N$6),IF($J$3="Approved Subprojects",SUMIFS('SP List (I-REAP)'!$AA:$AA,'SP List (I-REAP)'!$D:$D,AllPGundertake!$C59,'SP List (I-REAP)'!$P:$P,AllPGundertake!$J$3,'SP List (I-REAP)'!$I:$I,$N$6),IF($J$3="Pipelined Subprojects",SUMIFS('SP List (I-REAP)'!$AA:$AA,'SP List (I-REAP)'!$D:$D,AllPGundertake!$C59,'SP List (I-REAP)'!$P:$P,AllPGundertake!$J$3,'SP List (I-REAP)'!$I:$I,$N$6))))</f>
        <v>0</v>
      </c>
      <c r="Q59" s="149" t="str">
        <f>IF($J$3="Entire Portfolio",SUMIFS('SP List (I-REAP)'!$AD:$AD,'SP List (I-REAP)'!$D:$D,AllPGundertake!$C59,'SP List (I-REAP)'!$I:$I,$N$6),IF($J$3="Approved Subprojects",SUMIFS('SP List (I-REAP)'!$AD:$AD,'SP List (I-REAP)'!$D:$D,AllPGundertake!$C59,'SP List (I-REAP)'!$P:$P,AllPGundertake!$J$3,'SP List (I-REAP)'!$I:$I,$N$6),IF($J$3="Pipelined Subprojects",SUMIFS('SP List (I-REAP)'!$AD:$AD,'SP List (I-REAP)'!$D:$D,AllPGundertake!$C59,'SP List (I-REAP)'!$P:$P,AllPGundertake!$J$3,'SP List (I-REAP)'!$I:$I,$N$6))))</f>
        <v>0</v>
      </c>
      <c r="R59" s="149" t="str">
        <f>IF($J$3="Entire Portfolio",COUNTIFS('SP List (I-REAP)'!$D:$D,AllPGundertake!$C59,'SP List (I-REAP)'!$I:$I,$R$6),IF($J$3="Approved Subprojects",COUNTIFS('SP List (I-REAP)'!$D:$D,AllPGundertake!$C59,'SP List (I-REAP)'!$P:$P,AllPGundertake!$J$3,'SP List (I-REAP)'!$I:$I,$R$6),IF($J$3="Pipelined Subprojects",COUNTIFS('SP List (I-REAP)'!$D:$D,AllPGundertake!$C59,'SP List (I-REAP)'!$P:$P,AllPGundertake!$J$3,'SP List (I-REAP)'!$I:$I,$R$6))))</f>
        <v>0</v>
      </c>
      <c r="S59" s="148" t="str">
        <f>IF($J$3="Entire Portfolio",SUMIFS('SP List (I-REAP)'!$O:$O,'SP List (I-REAP)'!$D:$D,AllPGundertake!$C59,'SP List (I-REAP)'!$I:$I,AllPGundertake!$R$6),IF($J$3="Approved Subprojects",SUMIFS('SP List (I-REAP)'!$O:$O,'SP List (I-REAP)'!$D:$D,AllPGundertake!$C59,'SP List (I-REAP)'!$P:$P,AllPGundertake!$J$3,'SP List (I-REAP)'!$I:$I,AllPGundertake!$R$6),IF($J$3="Pipelined Subprojects",SUMIFS('SP List (I-REAP)'!$O:$O,'SP List (I-REAP)'!$D:$D,AllPGundertake!$C59,'SP List (I-REAP)'!$P:$P,AllPGundertake!$J$3,'SP List (I-REAP)'!$I:$I,AllPGundertake!$R$6))))/1000000</f>
        <v>0</v>
      </c>
      <c r="T59" s="149" t="str">
        <f>IF($J$3="Entire Portfolio",SUMIFS('SP List (I-REAP)'!$AA:$AA,'SP List (I-REAP)'!$D:$D,AllPGundertake!$C59,'SP List (I-REAP)'!$I:$I,$R$6),IF($J$3="Approved Subprojects",SUMIFS('SP List (I-REAP)'!$AA:$AA,'SP List (I-REAP)'!$D:$D,AllPGundertake!$C59,'SP List (I-REAP)'!$P:$P,AllPGundertake!$J$3,'SP List (I-REAP)'!$I:$I,$R$6),IF($J$3="Pipelined Subprojects",SUMIFS('SP List (I-REAP)'!$AA:$AA,'SP List (I-REAP)'!$D:$D,AllPGundertake!$C59,'SP List (I-REAP)'!$P:$P,AllPGundertake!$J$3,'SP List (I-REAP)'!$I:$I,$R$6))))</f>
        <v>0</v>
      </c>
      <c r="U59" s="149" t="str">
        <f>IF($J$3="Entire Portfolio",SUMIFS('SP List (I-REAP)'!$AD:$AD,'SP List (I-REAP)'!$D:$D,AllPGundertake!$C59,'SP List (I-REAP)'!$I:$I,$R$6),IF($J$3="Approved Subprojects",SUMIFS('SP List (I-REAP)'!$AD:$AD,'SP List (I-REAP)'!$D:$D,AllPGundertake!$C59,'SP List (I-REAP)'!$P:$P,AllPGundertake!$J$3,'SP List (I-REAP)'!$I:$I,$R$6),IF($J$3="Pipelined Subprojects",SUMIFS('SP List (I-REAP)'!$AD:$AD,'SP List (I-REAP)'!$D:$D,AllPGundertake!$C59,'SP List (I-REAP)'!$P:$P,AllPGundertake!$J$3,'SP List (I-REAP)'!$I:$I,$R$6))))</f>
        <v>0</v>
      </c>
      <c r="V59" s="149" t="str">
        <f>IF($J$3="Entire Portfolio",COUNTIFS('SP List (I-REAP)'!$D:$D,AllPGundertake!$C59,'SP List (I-REAP)'!$I:$I,$V$6),IF($J$3="Approved Subprojects",COUNTIFS('SP List (I-REAP)'!$D:$D,AllPGundertake!$C59,'SP List (I-REAP)'!$P:$P,AllPGundertake!$J$3,'SP List (I-REAP)'!$I:$I,$V$6),IF($J$3="Pipelined Subprojects",COUNTIFS('SP List (I-REAP)'!$D:$D,AllPGundertake!$C59,'SP List (I-REAP)'!$P:$P,AllPGundertake!$J$3,'SP List (I-REAP)'!$I:$I,$V$6))))</f>
        <v>0</v>
      </c>
      <c r="W59" s="148" t="str">
        <f>IF($J$3="Entire Portfolio",SUMIFS('SP List (I-REAP)'!$O:$O,'SP List (I-REAP)'!$D:$D,AllPGundertake!$C59,'SP List (I-REAP)'!$I:$I,AllPGundertake!$V$6),IF($J$3="Approved Subprojects",SUMIFS('SP List (I-REAP)'!$O:$O,'SP List (I-REAP)'!$D:$D,AllPGundertake!$C59,'SP List (I-REAP)'!$P:$P,AllPGundertake!$J$3,'SP List (I-REAP)'!$I:$I,AllPGundertake!$V$6),IF($J$3="Pipelined Subprojects",SUMIFS('SP List (I-REAP)'!$O:$O,'SP List (I-REAP)'!$D:$D,AllPGundertake!$C59,'SP List (I-REAP)'!$P:$P,AllPGundertake!$J$3,'SP List (I-REAP)'!$I:$I,AllPGundertake!$V$6))))/1000000</f>
        <v>0</v>
      </c>
      <c r="X59" s="149" t="str">
        <f>IF($J$3="Entire Portfolio",SUMIFS('SP List (I-REAP)'!$AA:$AA,'SP List (I-REAP)'!$D:$D,AllPGundertake!$C59,'SP List (I-REAP)'!$I:$I,$V$6),IF($J$3="Approved Subprojects",SUMIFS('SP List (I-REAP)'!$AA:$AA,'SP List (I-REAP)'!$D:$D,AllPGundertake!$C59,'SP List (I-REAP)'!$P:$P,AllPGundertake!$J$3,'SP List (I-REAP)'!$I:$I,$V$6),IF($J$3="Pipelined Subprojects",SUMIFS('SP List (I-REAP)'!$AA:$AA,'SP List (I-REAP)'!$D:$D,AllPGundertake!$C59,'SP List (I-REAP)'!$P:$P,AllPGundertake!$J$3,'SP List (I-REAP)'!$I:$I,$V$6))))</f>
        <v>0</v>
      </c>
      <c r="Y59" s="149" t="str">
        <f>IF($J$3="Entire Portfolio",SUMIFS('SP List (I-REAP)'!$AD:$AD,'SP List (I-REAP)'!$D:$D,AllPGundertake!$C59,'SP List (I-REAP)'!$I:$I,$V$6),IF($J$3="Approved Subprojects",SUMIFS('SP List (I-REAP)'!$AD:$AD,'SP List (I-REAP)'!$D:$D,AllPGundertake!$C59,'SP List (I-REAP)'!$P:$P,AllPGundertake!$J$3,'SP List (I-REAP)'!$I:$I,$V$6),IF($J$3="Pipelined Subprojects",SUMIFS('SP List (I-REAP)'!$AD:$AD,'SP List (I-REAP)'!$D:$D,AllPGundertake!$C59,'SP List (I-REAP)'!$P:$P,AllPGundertake!$J$3,'SP List (I-REAP)'!$I:$I,$V$6))))</f>
        <v>0</v>
      </c>
    </row>
    <row r="60" spans="1:26">
      <c r="B60" s="302" t="s">
        <v>2033</v>
      </c>
      <c r="C60" s="303"/>
      <c r="D60" s="215" t="str">
        <f>SUM(D54:D59)</f>
        <v>0</v>
      </c>
      <c r="E60" s="211" t="str">
        <f>SUM(E54:E59)</f>
        <v>0</v>
      </c>
      <c r="F60" s="215" t="str">
        <f>SUM(F54:F59)</f>
        <v>0</v>
      </c>
      <c r="G60" s="215" t="str">
        <f>SUM(G54:G59)</f>
        <v>0</v>
      </c>
      <c r="H60" s="211" t="str">
        <f>IFERROR((+E60/F60)*1000," ")</f>
        <v>0</v>
      </c>
      <c r="I60" s="211" t="str">
        <f>IFERROR(E60*1000/G60," ")</f>
        <v>0</v>
      </c>
      <c r="J60" s="215" t="str">
        <f>SUM(J54:J59)</f>
        <v>0</v>
      </c>
      <c r="K60" s="211" t="str">
        <f>SUM(K54:K59)</f>
        <v>0</v>
      </c>
      <c r="L60" s="215" t="str">
        <f>SUM(L54:L59)</f>
        <v>0</v>
      </c>
      <c r="M60" s="215" t="str">
        <f>SUM(M54:M59)</f>
        <v>0</v>
      </c>
      <c r="N60" s="215" t="str">
        <f>SUM(N54:N59)</f>
        <v>0</v>
      </c>
      <c r="O60" s="211" t="str">
        <f>SUM(O54:O59)</f>
        <v>0</v>
      </c>
      <c r="P60" s="215" t="str">
        <f>SUM(P54:P59)</f>
        <v>0</v>
      </c>
      <c r="Q60" s="215" t="str">
        <f>SUM(Q54:Q59)</f>
        <v>0</v>
      </c>
      <c r="R60" s="215" t="str">
        <f>SUM(R54:R59)</f>
        <v>0</v>
      </c>
      <c r="S60" s="211" t="str">
        <f>SUM(S54:S59)</f>
        <v>0</v>
      </c>
      <c r="T60" s="215" t="str">
        <f>SUM(T54:T59)</f>
        <v>0</v>
      </c>
      <c r="U60" s="215" t="str">
        <f>SUM(U54:U59)</f>
        <v>0</v>
      </c>
      <c r="V60" s="215" t="str">
        <f>SUM(V54:V59)</f>
        <v>0</v>
      </c>
      <c r="W60" s="211" t="str">
        <f>SUM(W54:W59)</f>
        <v>0</v>
      </c>
      <c r="X60" s="215" t="str">
        <f>SUM(X54:X59)</f>
        <v>0</v>
      </c>
      <c r="Y60" s="215" t="str">
        <f>SUM(Y54:Y59)</f>
        <v>0</v>
      </c>
    </row>
    <row r="61" spans="1:26">
      <c r="B61" s="196" t="s">
        <v>28</v>
      </c>
      <c r="C61" s="196" t="s">
        <v>35</v>
      </c>
      <c r="D61" s="149" t="str">
        <f>IF($J$3="Entire Portfolio",COUNTIF('SP List (I-REAP)'!$D:$D,AllPGundertake!$C61),IF($J$3="Approved Subprojects",COUNTIFS('SP List (I-REAP)'!$D:$D,AllPGundertake!$C61,'SP List (I-REAP)'!$P:$P,AllPGundertake!$J$3),IF($J$3="Pipelined Subprojects",COUNTIFS('SP List (I-REAP)'!$D:$D,AllPGundertake!$C61,'SP List (I-REAP)'!$P:$P,AllPGundertake!$J$3))))</f>
        <v>0</v>
      </c>
      <c r="E61" s="148" t="str">
        <f>IF($J$3="Entire Portfolio",SUMIF('SP List (I-REAP)'!$D:$D,AllPGundertake!$C61,'SP List (I-REAP)'!$O:$O),IF($J$3="Approved Subprojects",SUMIFS('SP List (I-REAP)'!$O:$O,'SP List (I-REAP)'!$D:$D,AllPGundertake!$C61,'SP List (I-REAP)'!$P:$P,AllPGundertake!$J$3),IF($J$3="Pipelined Subprojects",SUMIFS('SP List (I-REAP)'!$O:$O,'SP List (I-REAP)'!$D:$D,AllPGundertake!$C61,'SP List (I-REAP)'!$P:$P,AllPGundertake!$J$3))))/1000000</f>
        <v>0</v>
      </c>
      <c r="F61" s="149" t="str">
        <f>IF($J$3="Entire Portfolio",SUMIF('SP List (I-REAP)'!$D:$D,AllPGundertake!$C61,'SP List (I-REAP)'!$AA:$AA),IF($J$3="Approved Subprojects",SUMIFS('SP List (I-REAP)'!$AA:$AA,'SP List (I-REAP)'!$D:$D,AllPGundertake!$C61,'SP List (I-REAP)'!$P:$P,AllPGundertake!$J$3),IF($J$3="Pipelined Subprojects",SUMIFS('SP List (I-REAP)'!$AA:$AA,'SP List (I-REAP)'!$D:$D,AllPGundertake!$C61,'SP List (I-REAP)'!$P:$P,AllPGundertake!$J$3))))</f>
        <v>0</v>
      </c>
      <c r="G61" s="149" t="str">
        <f>IF($J$3="Entire Portfolio",SUMIF('SP List (I-REAP)'!$D:$D,AllPGundertake!$C61,'SP List (I-REAP)'!$AD:$AD),IF($J$3="Approved Subprojects",SUMIFS('SP List (I-REAP)'!$AD:$AD,'SP List (I-REAP)'!$D:$D,AllPGundertake!$C61,'SP List (I-REAP)'!$P:$P,AllPGundertake!$J$3),IF($J$3="Pipelined Subprojects",SUMIFS('SP List (I-REAP)'!$AD:$AD,'SP List (I-REAP)'!$D:$D,AllPGundertake!$C61,'SP List (I-REAP)'!$P:$P,AllPGundertake!$J$3))))</f>
        <v>0</v>
      </c>
      <c r="H61" s="159" t="str">
        <f>IFERROR((+E61/F61)*1000," ")</f>
        <v>0</v>
      </c>
      <c r="I61" s="159" t="str">
        <f>IFERROR(E61*1000/G61," ")</f>
        <v>0</v>
      </c>
      <c r="J61" s="149" t="str">
        <f>IF($J$3="Entire Portfolio",COUNTIFS('SP List (I-REAP)'!$D:$D,AllPGundertake!$C61,'SP List (I-REAP)'!$I:$I,$J$6),IF($J$3="Approved Subprojects",COUNTIFS('SP List (I-REAP)'!$D:$D,AllPGundertake!$C61,'SP List (I-REAP)'!$P:$P,AllPGundertake!$J$3,'SP List (I-REAP)'!$I:$I,$J$6),IF($J$3="Pipelined Subprojects",COUNTIFS('SP List (I-REAP)'!$D:$D,AllPGundertake!$C61,'SP List (I-REAP)'!$P:$P,AllPGundertake!$J$3,'SP List (I-REAP)'!$I:$I,$J$6))))</f>
        <v>0</v>
      </c>
      <c r="K61" s="148" t="str">
        <f>IF($J$3="Entire Portfolio",SUMIFS('SP List (I-REAP)'!$O:$O,'SP List (I-REAP)'!$D:$D,AllPGundertake!$C61,'SP List (I-REAP)'!$I:$I,AllPGundertake!$J$6),IF($J$3="Approved Subprojects",SUMIFS('SP List (I-REAP)'!$O:$O,'SP List (I-REAP)'!$D:$D,AllPGundertake!$C61,'SP List (I-REAP)'!$P:$P,AllPGundertake!$J$3,'SP List (I-REAP)'!$I:$I,AllPGundertake!$J$6),IF($J$3="Pipelined Subprojects",SUMIFS('SP List (I-REAP)'!$O:$O,'SP List (I-REAP)'!$D:$D,AllPGundertake!$C61,'SP List (I-REAP)'!$P:$P,AllPGundertake!$J$3,'SP List (I-REAP)'!$I:$I,AllPGundertake!$J$6))))/1000000</f>
        <v>0</v>
      </c>
      <c r="L61" s="149" t="str">
        <f>IF($J$3="Entire Portfolio",SUMIFS('SP List (I-REAP)'!$AA:$AA,'SP List (I-REAP)'!$D:$D,AllPGundertake!$C61,'SP List (I-REAP)'!$I:$I,$J$6),IF($J$3="Approved Subprojects",SUMIFS('SP List (I-REAP)'!$AA:$AA,'SP List (I-REAP)'!$D:$D,AllPGundertake!$C61,'SP List (I-REAP)'!$P:$P,AllPGundertake!$J$3,'SP List (I-REAP)'!$I:$I,$J$6),IF($J$3="Pipelined Subprojects",SUMIFS('SP List (I-REAP)'!$AA:$AA,'SP List (I-REAP)'!$D:$D,AllPGundertake!$C61,'SP List (I-REAP)'!$P:$P,AllPGundertake!$J$3,'SP List (I-REAP)'!$I:$I,$J$6))))</f>
        <v>0</v>
      </c>
      <c r="M61" s="149" t="str">
        <f>IF($J$3="Entire Portfolio",SUMIFS('SP List (I-REAP)'!$AD:$AD,'SP List (I-REAP)'!$D:$D,AllPGundertake!$C61,'SP List (I-REAP)'!$I:$I,$J$6),IF($J$3="Approved Subprojects",SUMIFS('SP List (I-REAP)'!$AD:$AD,'SP List (I-REAP)'!$D:$D,AllPGundertake!$C61,'SP List (I-REAP)'!$P:$P,AllPGundertake!$J$3,'SP List (I-REAP)'!$I:$I,$J$6),IF($J$3="Pipelined Subprojects",SUMIFS('SP List (I-REAP)'!$AD:$AD,'SP List (I-REAP)'!$D:$D,AllPGundertake!$C61,'SP List (I-REAP)'!$P:$P,AllPGundertake!$J$3,'SP List (I-REAP)'!$I:$I,$J$6))))</f>
        <v>0</v>
      </c>
      <c r="N61" s="149" t="str">
        <f>IF($J$3="Entire Portfolio",COUNTIFS('SP List (I-REAP)'!$D:$D,AllPGundertake!$C61,'SP List (I-REAP)'!$I:$I,$N$6),IF($J$3="Approved Subprojects",COUNTIFS('SP List (I-REAP)'!$D:$D,AllPGundertake!$C61,'SP List (I-REAP)'!$P:$P,AllPGundertake!$J$3,'SP List (I-REAP)'!$I:$I,$N$6),IF($J$3="Pipelined Subprojects",COUNTIFS('SP List (I-REAP)'!$D:$D,AllPGundertake!$C61,'SP List (I-REAP)'!$P:$P,AllPGundertake!$J$3,'SP List (I-REAP)'!$I:$I,$N$6))))</f>
        <v>0</v>
      </c>
      <c r="O61" s="148" t="str">
        <f>IF($J$3="Entire Portfolio",SUMIFS('SP List (I-REAP)'!$O:$O,'SP List (I-REAP)'!$D:$D,AllPGundertake!$C61,'SP List (I-REAP)'!$I:$I,AllPGundertake!$N$6),IF($J$3="Approved Subprojects",SUMIFS('SP List (I-REAP)'!$O:$O,'SP List (I-REAP)'!$D:$D,AllPGundertake!$C61,'SP List (I-REAP)'!$P:$P,AllPGundertake!$J$3,'SP List (I-REAP)'!$I:$I,AllPGundertake!$N$6),IF($J$3="Pipelined Subprojects",SUMIFS('SP List (I-REAP)'!$O:$O,'SP List (I-REAP)'!$D:$D,AllPGundertake!$C61,'SP List (I-REAP)'!$P:$P,AllPGundertake!$J$3,'SP List (I-REAP)'!$I:$I,AllPGundertake!$N$6))))/1000000</f>
        <v>0</v>
      </c>
      <c r="P61" s="149" t="str">
        <f>IF($J$3="Entire Portfolio",SUMIFS('SP List (I-REAP)'!$AA:$AA,'SP List (I-REAP)'!$D:$D,AllPGundertake!$C61,'SP List (I-REAP)'!$I:$I,$N$6),IF($J$3="Approved Subprojects",SUMIFS('SP List (I-REAP)'!$AA:$AA,'SP List (I-REAP)'!$D:$D,AllPGundertake!$C61,'SP List (I-REAP)'!$P:$P,AllPGundertake!$J$3,'SP List (I-REAP)'!$I:$I,$N$6),IF($J$3="Pipelined Subprojects",SUMIFS('SP List (I-REAP)'!$AA:$AA,'SP List (I-REAP)'!$D:$D,AllPGundertake!$C61,'SP List (I-REAP)'!$P:$P,AllPGundertake!$J$3,'SP List (I-REAP)'!$I:$I,$N$6))))</f>
        <v>0</v>
      </c>
      <c r="Q61" s="149" t="str">
        <f>IF($J$3="Entire Portfolio",SUMIFS('SP List (I-REAP)'!$AD:$AD,'SP List (I-REAP)'!$D:$D,AllPGundertake!$C61,'SP List (I-REAP)'!$I:$I,$N$6),IF($J$3="Approved Subprojects",SUMIFS('SP List (I-REAP)'!$AD:$AD,'SP List (I-REAP)'!$D:$D,AllPGundertake!$C61,'SP List (I-REAP)'!$P:$P,AllPGundertake!$J$3,'SP List (I-REAP)'!$I:$I,$N$6),IF($J$3="Pipelined Subprojects",SUMIFS('SP List (I-REAP)'!$AD:$AD,'SP List (I-REAP)'!$D:$D,AllPGundertake!$C61,'SP List (I-REAP)'!$P:$P,AllPGundertake!$J$3,'SP List (I-REAP)'!$I:$I,$N$6))))</f>
        <v>0</v>
      </c>
      <c r="R61" s="149" t="str">
        <f>IF($J$3="Entire Portfolio",COUNTIFS('SP List (I-REAP)'!$D:$D,AllPGundertake!$C61,'SP List (I-REAP)'!$I:$I,$R$6),IF($J$3="Approved Subprojects",COUNTIFS('SP List (I-REAP)'!$D:$D,AllPGundertake!$C61,'SP List (I-REAP)'!$P:$P,AllPGundertake!$J$3,'SP List (I-REAP)'!$I:$I,$R$6),IF($J$3="Pipelined Subprojects",COUNTIFS('SP List (I-REAP)'!$D:$D,AllPGundertake!$C61,'SP List (I-REAP)'!$P:$P,AllPGundertake!$J$3,'SP List (I-REAP)'!$I:$I,$R$6))))</f>
        <v>0</v>
      </c>
      <c r="S61" s="148" t="str">
        <f>IF($J$3="Entire Portfolio",SUMIFS('SP List (I-REAP)'!$O:$O,'SP List (I-REAP)'!$D:$D,AllPGundertake!$C61,'SP List (I-REAP)'!$I:$I,AllPGundertake!$R$6),IF($J$3="Approved Subprojects",SUMIFS('SP List (I-REAP)'!$O:$O,'SP List (I-REAP)'!$D:$D,AllPGundertake!$C61,'SP List (I-REAP)'!$P:$P,AllPGundertake!$J$3,'SP List (I-REAP)'!$I:$I,AllPGundertake!$R$6),IF($J$3="Pipelined Subprojects",SUMIFS('SP List (I-REAP)'!$O:$O,'SP List (I-REAP)'!$D:$D,AllPGundertake!$C61,'SP List (I-REAP)'!$P:$P,AllPGundertake!$J$3,'SP List (I-REAP)'!$I:$I,AllPGundertake!$R$6))))/1000000</f>
        <v>0</v>
      </c>
      <c r="T61" s="149" t="str">
        <f>IF($J$3="Entire Portfolio",SUMIFS('SP List (I-REAP)'!$AA:$AA,'SP List (I-REAP)'!$D:$D,AllPGundertake!$C61,'SP List (I-REAP)'!$I:$I,$R$6),IF($J$3="Approved Subprojects",SUMIFS('SP List (I-REAP)'!$AA:$AA,'SP List (I-REAP)'!$D:$D,AllPGundertake!$C61,'SP List (I-REAP)'!$P:$P,AllPGundertake!$J$3,'SP List (I-REAP)'!$I:$I,$R$6),IF($J$3="Pipelined Subprojects",SUMIFS('SP List (I-REAP)'!$AA:$AA,'SP List (I-REAP)'!$D:$D,AllPGundertake!$C61,'SP List (I-REAP)'!$P:$P,AllPGundertake!$J$3,'SP List (I-REAP)'!$I:$I,$R$6))))</f>
        <v>0</v>
      </c>
      <c r="U61" s="149" t="str">
        <f>IF($J$3="Entire Portfolio",SUMIFS('SP List (I-REAP)'!$AD:$AD,'SP List (I-REAP)'!$D:$D,AllPGundertake!$C61,'SP List (I-REAP)'!$I:$I,$R$6),IF($J$3="Approved Subprojects",SUMIFS('SP List (I-REAP)'!$AD:$AD,'SP List (I-REAP)'!$D:$D,AllPGundertake!$C61,'SP List (I-REAP)'!$P:$P,AllPGundertake!$J$3,'SP List (I-REAP)'!$I:$I,$R$6),IF($J$3="Pipelined Subprojects",SUMIFS('SP List (I-REAP)'!$AD:$AD,'SP List (I-REAP)'!$D:$D,AllPGundertake!$C61,'SP List (I-REAP)'!$P:$P,AllPGundertake!$J$3,'SP List (I-REAP)'!$I:$I,$R$6))))</f>
        <v>0</v>
      </c>
      <c r="V61" s="149" t="str">
        <f>IF($J$3="Entire Portfolio",COUNTIFS('SP List (I-REAP)'!$D:$D,AllPGundertake!$C61,'SP List (I-REAP)'!$I:$I,$V$6),IF($J$3="Approved Subprojects",COUNTIFS('SP List (I-REAP)'!$D:$D,AllPGundertake!$C61,'SP List (I-REAP)'!$P:$P,AllPGundertake!$J$3,'SP List (I-REAP)'!$I:$I,$V$6),IF($J$3="Pipelined Subprojects",COUNTIFS('SP List (I-REAP)'!$D:$D,AllPGundertake!$C61,'SP List (I-REAP)'!$P:$P,AllPGundertake!$J$3,'SP List (I-REAP)'!$I:$I,$V$6))))</f>
        <v>0</v>
      </c>
      <c r="W61" s="148" t="str">
        <f>IF($J$3="Entire Portfolio",SUMIFS('SP List (I-REAP)'!$O:$O,'SP List (I-REAP)'!$D:$D,AllPGundertake!$C61,'SP List (I-REAP)'!$I:$I,AllPGundertake!$V$6),IF($J$3="Approved Subprojects",SUMIFS('SP List (I-REAP)'!$O:$O,'SP List (I-REAP)'!$D:$D,AllPGundertake!$C61,'SP List (I-REAP)'!$P:$P,AllPGundertake!$J$3,'SP List (I-REAP)'!$I:$I,AllPGundertake!$V$6),IF($J$3="Pipelined Subprojects",SUMIFS('SP List (I-REAP)'!$O:$O,'SP List (I-REAP)'!$D:$D,AllPGundertake!$C61,'SP List (I-REAP)'!$P:$P,AllPGundertake!$J$3,'SP List (I-REAP)'!$I:$I,AllPGundertake!$V$6))))/1000000</f>
        <v>0</v>
      </c>
      <c r="X61" s="149" t="str">
        <f>IF($J$3="Entire Portfolio",SUMIFS('SP List (I-REAP)'!$AA:$AA,'SP List (I-REAP)'!$D:$D,AllPGundertake!$C61,'SP List (I-REAP)'!$I:$I,$V$6),IF($J$3="Approved Subprojects",SUMIFS('SP List (I-REAP)'!$AA:$AA,'SP List (I-REAP)'!$D:$D,AllPGundertake!$C61,'SP List (I-REAP)'!$P:$P,AllPGundertake!$J$3,'SP List (I-REAP)'!$I:$I,$V$6),IF($J$3="Pipelined Subprojects",SUMIFS('SP List (I-REAP)'!$AA:$AA,'SP List (I-REAP)'!$D:$D,AllPGundertake!$C61,'SP List (I-REAP)'!$P:$P,AllPGundertake!$J$3,'SP List (I-REAP)'!$I:$I,$V$6))))</f>
        <v>0</v>
      </c>
      <c r="Y61" s="149" t="str">
        <f>IF($J$3="Entire Portfolio",SUMIFS('SP List (I-REAP)'!$AD:$AD,'SP List (I-REAP)'!$D:$D,AllPGundertake!$C61,'SP List (I-REAP)'!$I:$I,$V$6),IF($J$3="Approved Subprojects",SUMIFS('SP List (I-REAP)'!$AD:$AD,'SP List (I-REAP)'!$D:$D,AllPGundertake!$C61,'SP List (I-REAP)'!$P:$P,AllPGundertake!$J$3,'SP List (I-REAP)'!$I:$I,$V$6),IF($J$3="Pipelined Subprojects",SUMIFS('SP List (I-REAP)'!$AD:$AD,'SP List (I-REAP)'!$D:$D,AllPGundertake!$C61,'SP List (I-REAP)'!$P:$P,AllPGundertake!$J$3,'SP List (I-REAP)'!$I:$I,$V$6))))</f>
        <v>0</v>
      </c>
    </row>
    <row r="62" spans="1:26">
      <c r="B62" s="196" t="s">
        <v>28</v>
      </c>
      <c r="C62" s="196" t="s">
        <v>48</v>
      </c>
      <c r="D62" s="149" t="str">
        <f>IF($J$3="Entire Portfolio",COUNTIF('SP List (I-REAP)'!$D:$D,AllPGundertake!$C62),IF($J$3="Approved Subprojects",COUNTIFS('SP List (I-REAP)'!$D:$D,AllPGundertake!$C62,'SP List (I-REAP)'!$P:$P,AllPGundertake!$J$3),IF($J$3="Pipelined Subprojects",COUNTIFS('SP List (I-REAP)'!$D:$D,AllPGundertake!$C62,'SP List (I-REAP)'!$P:$P,AllPGundertake!$J$3))))</f>
        <v>0</v>
      </c>
      <c r="E62" s="148" t="str">
        <f>IF($J$3="Entire Portfolio",SUMIF('SP List (I-REAP)'!$D:$D,AllPGundertake!$C62,'SP List (I-REAP)'!$O:$O),IF($J$3="Approved Subprojects",SUMIFS('SP List (I-REAP)'!$O:$O,'SP List (I-REAP)'!$D:$D,AllPGundertake!$C62,'SP List (I-REAP)'!$P:$P,AllPGundertake!$J$3),IF($J$3="Pipelined Subprojects",SUMIFS('SP List (I-REAP)'!$O:$O,'SP List (I-REAP)'!$D:$D,AllPGundertake!$C62,'SP List (I-REAP)'!$P:$P,AllPGundertake!$J$3))))/1000000</f>
        <v>0</v>
      </c>
      <c r="F62" s="149" t="str">
        <f>IF($J$3="Entire Portfolio",SUMIF('SP List (I-REAP)'!$D:$D,AllPGundertake!$C62,'SP List (I-REAP)'!$AA:$AA),IF($J$3="Approved Subprojects",SUMIFS('SP List (I-REAP)'!$AA:$AA,'SP List (I-REAP)'!$D:$D,AllPGundertake!$C62,'SP List (I-REAP)'!$P:$P,AllPGundertake!$J$3),IF($J$3="Pipelined Subprojects",SUMIFS('SP List (I-REAP)'!$AA:$AA,'SP List (I-REAP)'!$D:$D,AllPGundertake!$C62,'SP List (I-REAP)'!$P:$P,AllPGundertake!$J$3))))</f>
        <v>0</v>
      </c>
      <c r="G62" s="149" t="str">
        <f>IF($J$3="Entire Portfolio",SUMIF('SP List (I-REAP)'!$D:$D,AllPGundertake!$C62,'SP List (I-REAP)'!$AD:$AD),IF($J$3="Approved Subprojects",SUMIFS('SP List (I-REAP)'!$AD:$AD,'SP List (I-REAP)'!$D:$D,AllPGundertake!$C62,'SP List (I-REAP)'!$P:$P,AllPGundertake!$J$3),IF($J$3="Pipelined Subprojects",SUMIFS('SP List (I-REAP)'!$AD:$AD,'SP List (I-REAP)'!$D:$D,AllPGundertake!$C62,'SP List (I-REAP)'!$P:$P,AllPGundertake!$J$3))))</f>
        <v>0</v>
      </c>
      <c r="H62" s="159" t="str">
        <f>IFERROR((+E62/F62)*1000," ")</f>
        <v>0</v>
      </c>
      <c r="I62" s="159" t="str">
        <f>IFERROR(E62*1000/G62," ")</f>
        <v>0</v>
      </c>
      <c r="J62" s="149" t="str">
        <f>IF($J$3="Entire Portfolio",COUNTIFS('SP List (I-REAP)'!$D:$D,AllPGundertake!$C62,'SP List (I-REAP)'!$I:$I,$J$6),IF($J$3="Approved Subprojects",COUNTIFS('SP List (I-REAP)'!$D:$D,AllPGundertake!$C62,'SP List (I-REAP)'!$P:$P,AllPGundertake!$J$3,'SP List (I-REAP)'!$I:$I,$J$6),IF($J$3="Pipelined Subprojects",COUNTIFS('SP List (I-REAP)'!$D:$D,AllPGundertake!$C62,'SP List (I-REAP)'!$P:$P,AllPGundertake!$J$3,'SP List (I-REAP)'!$I:$I,$J$6))))</f>
        <v>0</v>
      </c>
      <c r="K62" s="148" t="str">
        <f>IF($J$3="Entire Portfolio",SUMIFS('SP List (I-REAP)'!$O:$O,'SP List (I-REAP)'!$D:$D,AllPGundertake!$C62,'SP List (I-REAP)'!$I:$I,AllPGundertake!$J$6),IF($J$3="Approved Subprojects",SUMIFS('SP List (I-REAP)'!$O:$O,'SP List (I-REAP)'!$D:$D,AllPGundertake!$C62,'SP List (I-REAP)'!$P:$P,AllPGundertake!$J$3,'SP List (I-REAP)'!$I:$I,AllPGundertake!$J$6),IF($J$3="Pipelined Subprojects",SUMIFS('SP List (I-REAP)'!$O:$O,'SP List (I-REAP)'!$D:$D,AllPGundertake!$C62,'SP List (I-REAP)'!$P:$P,AllPGundertake!$J$3,'SP List (I-REAP)'!$I:$I,AllPGundertake!$J$6))))/1000000</f>
        <v>0</v>
      </c>
      <c r="L62" s="149" t="str">
        <f>IF($J$3="Entire Portfolio",SUMIFS('SP List (I-REAP)'!$AA:$AA,'SP List (I-REAP)'!$D:$D,AllPGundertake!$C62,'SP List (I-REAP)'!$I:$I,$J$6),IF($J$3="Approved Subprojects",SUMIFS('SP List (I-REAP)'!$AA:$AA,'SP List (I-REAP)'!$D:$D,AllPGundertake!$C62,'SP List (I-REAP)'!$P:$P,AllPGundertake!$J$3,'SP List (I-REAP)'!$I:$I,$J$6),IF($J$3="Pipelined Subprojects",SUMIFS('SP List (I-REAP)'!$AA:$AA,'SP List (I-REAP)'!$D:$D,AllPGundertake!$C62,'SP List (I-REAP)'!$P:$P,AllPGundertake!$J$3,'SP List (I-REAP)'!$I:$I,$J$6))))</f>
        <v>0</v>
      </c>
      <c r="M62" s="149" t="str">
        <f>IF($J$3="Entire Portfolio",SUMIFS('SP List (I-REAP)'!$AD:$AD,'SP List (I-REAP)'!$D:$D,AllPGundertake!$C62,'SP List (I-REAP)'!$I:$I,$J$6),IF($J$3="Approved Subprojects",SUMIFS('SP List (I-REAP)'!$AD:$AD,'SP List (I-REAP)'!$D:$D,AllPGundertake!$C62,'SP List (I-REAP)'!$P:$P,AllPGundertake!$J$3,'SP List (I-REAP)'!$I:$I,$J$6),IF($J$3="Pipelined Subprojects",SUMIFS('SP List (I-REAP)'!$AD:$AD,'SP List (I-REAP)'!$D:$D,AllPGundertake!$C62,'SP List (I-REAP)'!$P:$P,AllPGundertake!$J$3,'SP List (I-REAP)'!$I:$I,$J$6))))</f>
        <v>0</v>
      </c>
      <c r="N62" s="149" t="str">
        <f>IF($J$3="Entire Portfolio",COUNTIFS('SP List (I-REAP)'!$D:$D,AllPGundertake!$C62,'SP List (I-REAP)'!$I:$I,$N$6),IF($J$3="Approved Subprojects",COUNTIFS('SP List (I-REAP)'!$D:$D,AllPGundertake!$C62,'SP List (I-REAP)'!$P:$P,AllPGundertake!$J$3,'SP List (I-REAP)'!$I:$I,$N$6),IF($J$3="Pipelined Subprojects",COUNTIFS('SP List (I-REAP)'!$D:$D,AllPGundertake!$C62,'SP List (I-REAP)'!$P:$P,AllPGundertake!$J$3,'SP List (I-REAP)'!$I:$I,$N$6))))</f>
        <v>0</v>
      </c>
      <c r="O62" s="148" t="str">
        <f>IF($J$3="Entire Portfolio",SUMIFS('SP List (I-REAP)'!$O:$O,'SP List (I-REAP)'!$D:$D,AllPGundertake!$C62,'SP List (I-REAP)'!$I:$I,AllPGundertake!$N$6),IF($J$3="Approved Subprojects",SUMIFS('SP List (I-REAP)'!$O:$O,'SP List (I-REAP)'!$D:$D,AllPGundertake!$C62,'SP List (I-REAP)'!$P:$P,AllPGundertake!$J$3,'SP List (I-REAP)'!$I:$I,AllPGundertake!$N$6),IF($J$3="Pipelined Subprojects",SUMIFS('SP List (I-REAP)'!$O:$O,'SP List (I-REAP)'!$D:$D,AllPGundertake!$C62,'SP List (I-REAP)'!$P:$P,AllPGundertake!$J$3,'SP List (I-REAP)'!$I:$I,AllPGundertake!$N$6))))/1000000</f>
        <v>0</v>
      </c>
      <c r="P62" s="149" t="str">
        <f>IF($J$3="Entire Portfolio",SUMIFS('SP List (I-REAP)'!$AA:$AA,'SP List (I-REAP)'!$D:$D,AllPGundertake!$C62,'SP List (I-REAP)'!$I:$I,$N$6),IF($J$3="Approved Subprojects",SUMIFS('SP List (I-REAP)'!$AA:$AA,'SP List (I-REAP)'!$D:$D,AllPGundertake!$C62,'SP List (I-REAP)'!$P:$P,AllPGundertake!$J$3,'SP List (I-REAP)'!$I:$I,$N$6),IF($J$3="Pipelined Subprojects",SUMIFS('SP List (I-REAP)'!$AA:$AA,'SP List (I-REAP)'!$D:$D,AllPGundertake!$C62,'SP List (I-REAP)'!$P:$P,AllPGundertake!$J$3,'SP List (I-REAP)'!$I:$I,$N$6))))</f>
        <v>0</v>
      </c>
      <c r="Q62" s="149" t="str">
        <f>IF($J$3="Entire Portfolio",SUMIFS('SP List (I-REAP)'!$AD:$AD,'SP List (I-REAP)'!$D:$D,AllPGundertake!$C62,'SP List (I-REAP)'!$I:$I,$N$6),IF($J$3="Approved Subprojects",SUMIFS('SP List (I-REAP)'!$AD:$AD,'SP List (I-REAP)'!$D:$D,AllPGundertake!$C62,'SP List (I-REAP)'!$P:$P,AllPGundertake!$J$3,'SP List (I-REAP)'!$I:$I,$N$6),IF($J$3="Pipelined Subprojects",SUMIFS('SP List (I-REAP)'!$AD:$AD,'SP List (I-REAP)'!$D:$D,AllPGundertake!$C62,'SP List (I-REAP)'!$P:$P,AllPGundertake!$J$3,'SP List (I-REAP)'!$I:$I,$N$6))))</f>
        <v>0</v>
      </c>
      <c r="R62" s="149" t="str">
        <f>IF($J$3="Entire Portfolio",COUNTIFS('SP List (I-REAP)'!$D:$D,AllPGundertake!$C62,'SP List (I-REAP)'!$I:$I,$R$6),IF($J$3="Approved Subprojects",COUNTIFS('SP List (I-REAP)'!$D:$D,AllPGundertake!$C62,'SP List (I-REAP)'!$P:$P,AllPGundertake!$J$3,'SP List (I-REAP)'!$I:$I,$R$6),IF($J$3="Pipelined Subprojects",COUNTIFS('SP List (I-REAP)'!$D:$D,AllPGundertake!$C62,'SP List (I-REAP)'!$P:$P,AllPGundertake!$J$3,'SP List (I-REAP)'!$I:$I,$R$6))))</f>
        <v>0</v>
      </c>
      <c r="S62" s="148" t="str">
        <f>IF($J$3="Entire Portfolio",SUMIFS('SP List (I-REAP)'!$O:$O,'SP List (I-REAP)'!$D:$D,AllPGundertake!$C62,'SP List (I-REAP)'!$I:$I,AllPGundertake!$R$6),IF($J$3="Approved Subprojects",SUMIFS('SP List (I-REAP)'!$O:$O,'SP List (I-REAP)'!$D:$D,AllPGundertake!$C62,'SP List (I-REAP)'!$P:$P,AllPGundertake!$J$3,'SP List (I-REAP)'!$I:$I,AllPGundertake!$R$6),IF($J$3="Pipelined Subprojects",SUMIFS('SP List (I-REAP)'!$O:$O,'SP List (I-REAP)'!$D:$D,AllPGundertake!$C62,'SP List (I-REAP)'!$P:$P,AllPGundertake!$J$3,'SP List (I-REAP)'!$I:$I,AllPGundertake!$R$6))))/1000000</f>
        <v>0</v>
      </c>
      <c r="T62" s="149" t="str">
        <f>IF($J$3="Entire Portfolio",SUMIFS('SP List (I-REAP)'!$AA:$AA,'SP List (I-REAP)'!$D:$D,AllPGundertake!$C62,'SP List (I-REAP)'!$I:$I,$R$6),IF($J$3="Approved Subprojects",SUMIFS('SP List (I-REAP)'!$AA:$AA,'SP List (I-REAP)'!$D:$D,AllPGundertake!$C62,'SP List (I-REAP)'!$P:$P,AllPGundertake!$J$3,'SP List (I-REAP)'!$I:$I,$R$6),IF($J$3="Pipelined Subprojects",SUMIFS('SP List (I-REAP)'!$AA:$AA,'SP List (I-REAP)'!$D:$D,AllPGundertake!$C62,'SP List (I-REAP)'!$P:$P,AllPGundertake!$J$3,'SP List (I-REAP)'!$I:$I,$R$6))))</f>
        <v>0</v>
      </c>
      <c r="U62" s="149" t="str">
        <f>IF($J$3="Entire Portfolio",SUMIFS('SP List (I-REAP)'!$AD:$AD,'SP List (I-REAP)'!$D:$D,AllPGundertake!$C62,'SP List (I-REAP)'!$I:$I,$R$6),IF($J$3="Approved Subprojects",SUMIFS('SP List (I-REAP)'!$AD:$AD,'SP List (I-REAP)'!$D:$D,AllPGundertake!$C62,'SP List (I-REAP)'!$P:$P,AllPGundertake!$J$3,'SP List (I-REAP)'!$I:$I,$R$6),IF($J$3="Pipelined Subprojects",SUMIFS('SP List (I-REAP)'!$AD:$AD,'SP List (I-REAP)'!$D:$D,AllPGundertake!$C62,'SP List (I-REAP)'!$P:$P,AllPGundertake!$J$3,'SP List (I-REAP)'!$I:$I,$R$6))))</f>
        <v>0</v>
      </c>
      <c r="V62" s="149" t="str">
        <f>IF($J$3="Entire Portfolio",COUNTIFS('SP List (I-REAP)'!$D:$D,AllPGundertake!$C62,'SP List (I-REAP)'!$I:$I,$V$6),IF($J$3="Approved Subprojects",COUNTIFS('SP List (I-REAP)'!$D:$D,AllPGundertake!$C62,'SP List (I-REAP)'!$P:$P,AllPGundertake!$J$3,'SP List (I-REAP)'!$I:$I,$V$6),IF($J$3="Pipelined Subprojects",COUNTIFS('SP List (I-REAP)'!$D:$D,AllPGundertake!$C62,'SP List (I-REAP)'!$P:$P,AllPGundertake!$J$3,'SP List (I-REAP)'!$I:$I,$V$6))))</f>
        <v>0</v>
      </c>
      <c r="W62" s="148" t="str">
        <f>IF($J$3="Entire Portfolio",SUMIFS('SP List (I-REAP)'!$O:$O,'SP List (I-REAP)'!$D:$D,AllPGundertake!$C62,'SP List (I-REAP)'!$I:$I,AllPGundertake!$V$6),IF($J$3="Approved Subprojects",SUMIFS('SP List (I-REAP)'!$O:$O,'SP List (I-REAP)'!$D:$D,AllPGundertake!$C62,'SP List (I-REAP)'!$P:$P,AllPGundertake!$J$3,'SP List (I-REAP)'!$I:$I,AllPGundertake!$V$6),IF($J$3="Pipelined Subprojects",SUMIFS('SP List (I-REAP)'!$O:$O,'SP List (I-REAP)'!$D:$D,AllPGundertake!$C62,'SP List (I-REAP)'!$P:$P,AllPGundertake!$J$3,'SP List (I-REAP)'!$I:$I,AllPGundertake!$V$6))))/1000000</f>
        <v>0</v>
      </c>
      <c r="X62" s="149" t="str">
        <f>IF($J$3="Entire Portfolio",SUMIFS('SP List (I-REAP)'!$AA:$AA,'SP List (I-REAP)'!$D:$D,AllPGundertake!$C62,'SP List (I-REAP)'!$I:$I,$V$6),IF($J$3="Approved Subprojects",SUMIFS('SP List (I-REAP)'!$AA:$AA,'SP List (I-REAP)'!$D:$D,AllPGundertake!$C62,'SP List (I-REAP)'!$P:$P,AllPGundertake!$J$3,'SP List (I-REAP)'!$I:$I,$V$6),IF($J$3="Pipelined Subprojects",SUMIFS('SP List (I-REAP)'!$AA:$AA,'SP List (I-REAP)'!$D:$D,AllPGundertake!$C62,'SP List (I-REAP)'!$P:$P,AllPGundertake!$J$3,'SP List (I-REAP)'!$I:$I,$V$6))))</f>
        <v>0</v>
      </c>
      <c r="Y62" s="149" t="str">
        <f>IF($J$3="Entire Portfolio",SUMIFS('SP List (I-REAP)'!$AD:$AD,'SP List (I-REAP)'!$D:$D,AllPGundertake!$C62,'SP List (I-REAP)'!$I:$I,$V$6),IF($J$3="Approved Subprojects",SUMIFS('SP List (I-REAP)'!$AD:$AD,'SP List (I-REAP)'!$D:$D,AllPGundertake!$C62,'SP List (I-REAP)'!$P:$P,AllPGundertake!$J$3,'SP List (I-REAP)'!$I:$I,$V$6),IF($J$3="Pipelined Subprojects",SUMIFS('SP List (I-REAP)'!$AD:$AD,'SP List (I-REAP)'!$D:$D,AllPGundertake!$C62,'SP List (I-REAP)'!$P:$P,AllPGundertake!$J$3,'SP List (I-REAP)'!$I:$I,$V$6))))</f>
        <v>0</v>
      </c>
    </row>
    <row r="63" spans="1:26">
      <c r="B63" s="196" t="s">
        <v>28</v>
      </c>
      <c r="C63" s="196" t="s">
        <v>73</v>
      </c>
      <c r="D63" s="149" t="str">
        <f>IF($J$3="Entire Portfolio",COUNTIF('SP List (I-REAP)'!$D:$D,AllPGundertake!$C63),IF($J$3="Approved Subprojects",COUNTIFS('SP List (I-REAP)'!$D:$D,AllPGundertake!$C63,'SP List (I-REAP)'!$P:$P,AllPGundertake!$J$3),IF($J$3="Pipelined Subprojects",COUNTIFS('SP List (I-REAP)'!$D:$D,AllPGundertake!$C63,'SP List (I-REAP)'!$P:$P,AllPGundertake!$J$3))))</f>
        <v>0</v>
      </c>
      <c r="E63" s="148" t="str">
        <f>IF($J$3="Entire Portfolio",SUMIF('SP List (I-REAP)'!$D:$D,AllPGundertake!$C63,'SP List (I-REAP)'!$O:$O),IF($J$3="Approved Subprojects",SUMIFS('SP List (I-REAP)'!$O:$O,'SP List (I-REAP)'!$D:$D,AllPGundertake!$C63,'SP List (I-REAP)'!$P:$P,AllPGundertake!$J$3),IF($J$3="Pipelined Subprojects",SUMIFS('SP List (I-REAP)'!$O:$O,'SP List (I-REAP)'!$D:$D,AllPGundertake!$C63,'SP List (I-REAP)'!$P:$P,AllPGundertake!$J$3))))/1000000</f>
        <v>0</v>
      </c>
      <c r="F63" s="149" t="str">
        <f>IF($J$3="Entire Portfolio",SUMIF('SP List (I-REAP)'!$D:$D,AllPGundertake!$C63,'SP List (I-REAP)'!$AA:$AA),IF($J$3="Approved Subprojects",SUMIFS('SP List (I-REAP)'!$AA:$AA,'SP List (I-REAP)'!$D:$D,AllPGundertake!$C63,'SP List (I-REAP)'!$P:$P,AllPGundertake!$J$3),IF($J$3="Pipelined Subprojects",SUMIFS('SP List (I-REAP)'!$AA:$AA,'SP List (I-REAP)'!$D:$D,AllPGundertake!$C63,'SP List (I-REAP)'!$P:$P,AllPGundertake!$J$3))))</f>
        <v>0</v>
      </c>
      <c r="G63" s="149" t="str">
        <f>IF($J$3="Entire Portfolio",SUMIF('SP List (I-REAP)'!$D:$D,AllPGundertake!$C63,'SP List (I-REAP)'!$AD:$AD),IF($J$3="Approved Subprojects",SUMIFS('SP List (I-REAP)'!$AD:$AD,'SP List (I-REAP)'!$D:$D,AllPGundertake!$C63,'SP List (I-REAP)'!$P:$P,AllPGundertake!$J$3),IF($J$3="Pipelined Subprojects",SUMIFS('SP List (I-REAP)'!$AD:$AD,'SP List (I-REAP)'!$D:$D,AllPGundertake!$C63,'SP List (I-REAP)'!$P:$P,AllPGundertake!$J$3))))</f>
        <v>0</v>
      </c>
      <c r="H63" s="159" t="str">
        <f>IFERROR((+E63/F63)*1000," ")</f>
        <v>0</v>
      </c>
      <c r="I63" s="159" t="str">
        <f>IFERROR(E63*1000/G63," ")</f>
        <v>0</v>
      </c>
      <c r="J63" s="149" t="str">
        <f>IF($J$3="Entire Portfolio",COUNTIFS('SP List (I-REAP)'!$D:$D,AllPGundertake!$C63,'SP List (I-REAP)'!$I:$I,$J$6),IF($J$3="Approved Subprojects",COUNTIFS('SP List (I-REAP)'!$D:$D,AllPGundertake!$C63,'SP List (I-REAP)'!$P:$P,AllPGundertake!$J$3,'SP List (I-REAP)'!$I:$I,$J$6),IF($J$3="Pipelined Subprojects",COUNTIFS('SP List (I-REAP)'!$D:$D,AllPGundertake!$C63,'SP List (I-REAP)'!$P:$P,AllPGundertake!$J$3,'SP List (I-REAP)'!$I:$I,$J$6))))</f>
        <v>0</v>
      </c>
      <c r="K63" s="148" t="str">
        <f>IF($J$3="Entire Portfolio",SUMIFS('SP List (I-REAP)'!$O:$O,'SP List (I-REAP)'!$D:$D,AllPGundertake!$C63,'SP List (I-REAP)'!$I:$I,AllPGundertake!$J$6),IF($J$3="Approved Subprojects",SUMIFS('SP List (I-REAP)'!$O:$O,'SP List (I-REAP)'!$D:$D,AllPGundertake!$C63,'SP List (I-REAP)'!$P:$P,AllPGundertake!$J$3,'SP List (I-REAP)'!$I:$I,AllPGundertake!$J$6),IF($J$3="Pipelined Subprojects",SUMIFS('SP List (I-REAP)'!$O:$O,'SP List (I-REAP)'!$D:$D,AllPGundertake!$C63,'SP List (I-REAP)'!$P:$P,AllPGundertake!$J$3,'SP List (I-REAP)'!$I:$I,AllPGundertake!$J$6))))/1000000</f>
        <v>0</v>
      </c>
      <c r="L63" s="149" t="str">
        <f>IF($J$3="Entire Portfolio",SUMIFS('SP List (I-REAP)'!$AA:$AA,'SP List (I-REAP)'!$D:$D,AllPGundertake!$C63,'SP List (I-REAP)'!$I:$I,$J$6),IF($J$3="Approved Subprojects",SUMIFS('SP List (I-REAP)'!$AA:$AA,'SP List (I-REAP)'!$D:$D,AllPGundertake!$C63,'SP List (I-REAP)'!$P:$P,AllPGundertake!$J$3,'SP List (I-REAP)'!$I:$I,$J$6),IF($J$3="Pipelined Subprojects",SUMIFS('SP List (I-REAP)'!$AA:$AA,'SP List (I-REAP)'!$D:$D,AllPGundertake!$C63,'SP List (I-REAP)'!$P:$P,AllPGundertake!$J$3,'SP List (I-REAP)'!$I:$I,$J$6))))</f>
        <v>0</v>
      </c>
      <c r="M63" s="149" t="str">
        <f>IF($J$3="Entire Portfolio",SUMIFS('SP List (I-REAP)'!$AD:$AD,'SP List (I-REAP)'!$D:$D,AllPGundertake!$C63,'SP List (I-REAP)'!$I:$I,$J$6),IF($J$3="Approved Subprojects",SUMIFS('SP List (I-REAP)'!$AD:$AD,'SP List (I-REAP)'!$D:$D,AllPGundertake!$C63,'SP List (I-REAP)'!$P:$P,AllPGundertake!$J$3,'SP List (I-REAP)'!$I:$I,$J$6),IF($J$3="Pipelined Subprojects",SUMIFS('SP List (I-REAP)'!$AD:$AD,'SP List (I-REAP)'!$D:$D,AllPGundertake!$C63,'SP List (I-REAP)'!$P:$P,AllPGundertake!$J$3,'SP List (I-REAP)'!$I:$I,$J$6))))</f>
        <v>0</v>
      </c>
      <c r="N63" s="149" t="str">
        <f>IF($J$3="Entire Portfolio",COUNTIFS('SP List (I-REAP)'!$D:$D,AllPGundertake!$C63,'SP List (I-REAP)'!$I:$I,$N$6),IF($J$3="Approved Subprojects",COUNTIFS('SP List (I-REAP)'!$D:$D,AllPGundertake!$C63,'SP List (I-REAP)'!$P:$P,AllPGundertake!$J$3,'SP List (I-REAP)'!$I:$I,$N$6),IF($J$3="Pipelined Subprojects",COUNTIFS('SP List (I-REAP)'!$D:$D,AllPGundertake!$C63,'SP List (I-REAP)'!$P:$P,AllPGundertake!$J$3,'SP List (I-REAP)'!$I:$I,$N$6))))</f>
        <v>0</v>
      </c>
      <c r="O63" s="148" t="str">
        <f>IF($J$3="Entire Portfolio",SUMIFS('SP List (I-REAP)'!$O:$O,'SP List (I-REAP)'!$D:$D,AllPGundertake!$C63,'SP List (I-REAP)'!$I:$I,AllPGundertake!$N$6),IF($J$3="Approved Subprojects",SUMIFS('SP List (I-REAP)'!$O:$O,'SP List (I-REAP)'!$D:$D,AllPGundertake!$C63,'SP List (I-REAP)'!$P:$P,AllPGundertake!$J$3,'SP List (I-REAP)'!$I:$I,AllPGundertake!$N$6),IF($J$3="Pipelined Subprojects",SUMIFS('SP List (I-REAP)'!$O:$O,'SP List (I-REAP)'!$D:$D,AllPGundertake!$C63,'SP List (I-REAP)'!$P:$P,AllPGundertake!$J$3,'SP List (I-REAP)'!$I:$I,AllPGundertake!$N$6))))/1000000</f>
        <v>0</v>
      </c>
      <c r="P63" s="149" t="str">
        <f>IF($J$3="Entire Portfolio",SUMIFS('SP List (I-REAP)'!$AA:$AA,'SP List (I-REAP)'!$D:$D,AllPGundertake!$C63,'SP List (I-REAP)'!$I:$I,$N$6),IF($J$3="Approved Subprojects",SUMIFS('SP List (I-REAP)'!$AA:$AA,'SP List (I-REAP)'!$D:$D,AllPGundertake!$C63,'SP List (I-REAP)'!$P:$P,AllPGundertake!$J$3,'SP List (I-REAP)'!$I:$I,$N$6),IF($J$3="Pipelined Subprojects",SUMIFS('SP List (I-REAP)'!$AA:$AA,'SP List (I-REAP)'!$D:$D,AllPGundertake!$C63,'SP List (I-REAP)'!$P:$P,AllPGundertake!$J$3,'SP List (I-REAP)'!$I:$I,$N$6))))</f>
        <v>0</v>
      </c>
      <c r="Q63" s="149" t="str">
        <f>IF($J$3="Entire Portfolio",SUMIFS('SP List (I-REAP)'!$AD:$AD,'SP List (I-REAP)'!$D:$D,AllPGundertake!$C63,'SP List (I-REAP)'!$I:$I,$N$6),IF($J$3="Approved Subprojects",SUMIFS('SP List (I-REAP)'!$AD:$AD,'SP List (I-REAP)'!$D:$D,AllPGundertake!$C63,'SP List (I-REAP)'!$P:$P,AllPGundertake!$J$3,'SP List (I-REAP)'!$I:$I,$N$6),IF($J$3="Pipelined Subprojects",SUMIFS('SP List (I-REAP)'!$AD:$AD,'SP List (I-REAP)'!$D:$D,AllPGundertake!$C63,'SP List (I-REAP)'!$P:$P,AllPGundertake!$J$3,'SP List (I-REAP)'!$I:$I,$N$6))))</f>
        <v>0</v>
      </c>
      <c r="R63" s="149" t="str">
        <f>IF($J$3="Entire Portfolio",COUNTIFS('SP List (I-REAP)'!$D:$D,AllPGundertake!$C63,'SP List (I-REAP)'!$I:$I,$R$6),IF($J$3="Approved Subprojects",COUNTIFS('SP List (I-REAP)'!$D:$D,AllPGundertake!$C63,'SP List (I-REAP)'!$P:$P,AllPGundertake!$J$3,'SP List (I-REAP)'!$I:$I,$R$6),IF($J$3="Pipelined Subprojects",COUNTIFS('SP List (I-REAP)'!$D:$D,AllPGundertake!$C63,'SP List (I-REAP)'!$P:$P,AllPGundertake!$J$3,'SP List (I-REAP)'!$I:$I,$R$6))))</f>
        <v>0</v>
      </c>
      <c r="S63" s="148" t="str">
        <f>IF($J$3="Entire Portfolio",SUMIFS('SP List (I-REAP)'!$O:$O,'SP List (I-REAP)'!$D:$D,AllPGundertake!$C63,'SP List (I-REAP)'!$I:$I,AllPGundertake!$R$6),IF($J$3="Approved Subprojects",SUMIFS('SP List (I-REAP)'!$O:$O,'SP List (I-REAP)'!$D:$D,AllPGundertake!$C63,'SP List (I-REAP)'!$P:$P,AllPGundertake!$J$3,'SP List (I-REAP)'!$I:$I,AllPGundertake!$R$6),IF($J$3="Pipelined Subprojects",SUMIFS('SP List (I-REAP)'!$O:$O,'SP List (I-REAP)'!$D:$D,AllPGundertake!$C63,'SP List (I-REAP)'!$P:$P,AllPGundertake!$J$3,'SP List (I-REAP)'!$I:$I,AllPGundertake!$R$6))))/1000000</f>
        <v>0</v>
      </c>
      <c r="T63" s="149" t="str">
        <f>IF($J$3="Entire Portfolio",SUMIFS('SP List (I-REAP)'!$AA:$AA,'SP List (I-REAP)'!$D:$D,AllPGundertake!$C63,'SP List (I-REAP)'!$I:$I,$R$6),IF($J$3="Approved Subprojects",SUMIFS('SP List (I-REAP)'!$AA:$AA,'SP List (I-REAP)'!$D:$D,AllPGundertake!$C63,'SP List (I-REAP)'!$P:$P,AllPGundertake!$J$3,'SP List (I-REAP)'!$I:$I,$R$6),IF($J$3="Pipelined Subprojects",SUMIFS('SP List (I-REAP)'!$AA:$AA,'SP List (I-REAP)'!$D:$D,AllPGundertake!$C63,'SP List (I-REAP)'!$P:$P,AllPGundertake!$J$3,'SP List (I-REAP)'!$I:$I,$R$6))))</f>
        <v>0</v>
      </c>
      <c r="U63" s="149" t="str">
        <f>IF($J$3="Entire Portfolio",SUMIFS('SP List (I-REAP)'!$AD:$AD,'SP List (I-REAP)'!$D:$D,AllPGundertake!$C63,'SP List (I-REAP)'!$I:$I,$R$6),IF($J$3="Approved Subprojects",SUMIFS('SP List (I-REAP)'!$AD:$AD,'SP List (I-REAP)'!$D:$D,AllPGundertake!$C63,'SP List (I-REAP)'!$P:$P,AllPGundertake!$J$3,'SP List (I-REAP)'!$I:$I,$R$6),IF($J$3="Pipelined Subprojects",SUMIFS('SP List (I-REAP)'!$AD:$AD,'SP List (I-REAP)'!$D:$D,AllPGundertake!$C63,'SP List (I-REAP)'!$P:$P,AllPGundertake!$J$3,'SP List (I-REAP)'!$I:$I,$R$6))))</f>
        <v>0</v>
      </c>
      <c r="V63" s="149" t="str">
        <f>IF($J$3="Entire Portfolio",COUNTIFS('SP List (I-REAP)'!$D:$D,AllPGundertake!$C63,'SP List (I-REAP)'!$I:$I,$V$6),IF($J$3="Approved Subprojects",COUNTIFS('SP List (I-REAP)'!$D:$D,AllPGundertake!$C63,'SP List (I-REAP)'!$P:$P,AllPGundertake!$J$3,'SP List (I-REAP)'!$I:$I,$V$6),IF($J$3="Pipelined Subprojects",COUNTIFS('SP List (I-REAP)'!$D:$D,AllPGundertake!$C63,'SP List (I-REAP)'!$P:$P,AllPGundertake!$J$3,'SP List (I-REAP)'!$I:$I,$V$6))))</f>
        <v>0</v>
      </c>
      <c r="W63" s="148" t="str">
        <f>IF($J$3="Entire Portfolio",SUMIFS('SP List (I-REAP)'!$O:$O,'SP List (I-REAP)'!$D:$D,AllPGundertake!$C63,'SP List (I-REAP)'!$I:$I,AllPGundertake!$V$6),IF($J$3="Approved Subprojects",SUMIFS('SP List (I-REAP)'!$O:$O,'SP List (I-REAP)'!$D:$D,AllPGundertake!$C63,'SP List (I-REAP)'!$P:$P,AllPGundertake!$J$3,'SP List (I-REAP)'!$I:$I,AllPGundertake!$V$6),IF($J$3="Pipelined Subprojects",SUMIFS('SP List (I-REAP)'!$O:$O,'SP List (I-REAP)'!$D:$D,AllPGundertake!$C63,'SP List (I-REAP)'!$P:$P,AllPGundertake!$J$3,'SP List (I-REAP)'!$I:$I,AllPGundertake!$V$6))))/1000000</f>
        <v>0</v>
      </c>
      <c r="X63" s="149" t="str">
        <f>IF($J$3="Entire Portfolio",SUMIFS('SP List (I-REAP)'!$AA:$AA,'SP List (I-REAP)'!$D:$D,AllPGundertake!$C63,'SP List (I-REAP)'!$I:$I,$V$6),IF($J$3="Approved Subprojects",SUMIFS('SP List (I-REAP)'!$AA:$AA,'SP List (I-REAP)'!$D:$D,AllPGundertake!$C63,'SP List (I-REAP)'!$P:$P,AllPGundertake!$J$3,'SP List (I-REAP)'!$I:$I,$V$6),IF($J$3="Pipelined Subprojects",SUMIFS('SP List (I-REAP)'!$AA:$AA,'SP List (I-REAP)'!$D:$D,AllPGundertake!$C63,'SP List (I-REAP)'!$P:$P,AllPGundertake!$J$3,'SP List (I-REAP)'!$I:$I,$V$6))))</f>
        <v>0</v>
      </c>
      <c r="Y63" s="149" t="str">
        <f>IF($J$3="Entire Portfolio",SUMIFS('SP List (I-REAP)'!$AD:$AD,'SP List (I-REAP)'!$D:$D,AllPGundertake!$C63,'SP List (I-REAP)'!$I:$I,$V$6),IF($J$3="Approved Subprojects",SUMIFS('SP List (I-REAP)'!$AD:$AD,'SP List (I-REAP)'!$D:$D,AllPGundertake!$C63,'SP List (I-REAP)'!$P:$P,AllPGundertake!$J$3,'SP List (I-REAP)'!$I:$I,$V$6),IF($J$3="Pipelined Subprojects",SUMIFS('SP List (I-REAP)'!$AD:$AD,'SP List (I-REAP)'!$D:$D,AllPGundertake!$C63,'SP List (I-REAP)'!$P:$P,AllPGundertake!$J$3,'SP List (I-REAP)'!$I:$I,$V$6))))</f>
        <v>0</v>
      </c>
    </row>
    <row r="64" spans="1:26">
      <c r="B64" s="196" t="s">
        <v>28</v>
      </c>
      <c r="C64" s="196" t="s">
        <v>88</v>
      </c>
      <c r="D64" s="149" t="str">
        <f>IF($J$3="Entire Portfolio",COUNTIF('SP List (I-REAP)'!$D:$D,AllPGundertake!$C64),IF($J$3="Approved Subprojects",COUNTIFS('SP List (I-REAP)'!$D:$D,AllPGundertake!$C64,'SP List (I-REAP)'!$P:$P,AllPGundertake!$J$3),IF($J$3="Pipelined Subprojects",COUNTIFS('SP List (I-REAP)'!$D:$D,AllPGundertake!$C64,'SP List (I-REAP)'!$P:$P,AllPGundertake!$J$3))))</f>
        <v>0</v>
      </c>
      <c r="E64" s="148" t="str">
        <f>IF($J$3="Entire Portfolio",SUMIF('SP List (I-REAP)'!$D:$D,AllPGundertake!$C64,'SP List (I-REAP)'!$O:$O),IF($J$3="Approved Subprojects",SUMIFS('SP List (I-REAP)'!$O:$O,'SP List (I-REAP)'!$D:$D,AllPGundertake!$C64,'SP List (I-REAP)'!$P:$P,AllPGundertake!$J$3),IF($J$3="Pipelined Subprojects",SUMIFS('SP List (I-REAP)'!$O:$O,'SP List (I-REAP)'!$D:$D,AllPGundertake!$C64,'SP List (I-REAP)'!$P:$P,AllPGundertake!$J$3))))/1000000</f>
        <v>0</v>
      </c>
      <c r="F64" s="149" t="str">
        <f>IF($J$3="Entire Portfolio",SUMIF('SP List (I-REAP)'!$D:$D,AllPGundertake!$C64,'SP List (I-REAP)'!$AA:$AA),IF($J$3="Approved Subprojects",SUMIFS('SP List (I-REAP)'!$AA:$AA,'SP List (I-REAP)'!$D:$D,AllPGundertake!$C64,'SP List (I-REAP)'!$P:$P,AllPGundertake!$J$3),IF($J$3="Pipelined Subprojects",SUMIFS('SP List (I-REAP)'!$AA:$AA,'SP List (I-REAP)'!$D:$D,AllPGundertake!$C64,'SP List (I-REAP)'!$P:$P,AllPGundertake!$J$3))))</f>
        <v>0</v>
      </c>
      <c r="G64" s="149" t="str">
        <f>IF($J$3="Entire Portfolio",SUMIF('SP List (I-REAP)'!$D:$D,AllPGundertake!$C64,'SP List (I-REAP)'!$AD:$AD),IF($J$3="Approved Subprojects",SUMIFS('SP List (I-REAP)'!$AD:$AD,'SP List (I-REAP)'!$D:$D,AllPGundertake!$C64,'SP List (I-REAP)'!$P:$P,AllPGundertake!$J$3),IF($J$3="Pipelined Subprojects",SUMIFS('SP List (I-REAP)'!$AD:$AD,'SP List (I-REAP)'!$D:$D,AllPGundertake!$C64,'SP List (I-REAP)'!$P:$P,AllPGundertake!$J$3))))</f>
        <v>0</v>
      </c>
      <c r="H64" s="159" t="str">
        <f>IFERROR((+E64/F64)*1000," ")</f>
        <v>0</v>
      </c>
      <c r="I64" s="159" t="str">
        <f>IFERROR(E64*1000/G64," ")</f>
        <v>0</v>
      </c>
      <c r="J64" s="149" t="str">
        <f>IF($J$3="Entire Portfolio",COUNTIFS('SP List (I-REAP)'!$D:$D,AllPGundertake!$C64,'SP List (I-REAP)'!$I:$I,$J$6),IF($J$3="Approved Subprojects",COUNTIFS('SP List (I-REAP)'!$D:$D,AllPGundertake!$C64,'SP List (I-REAP)'!$P:$P,AllPGundertake!$J$3,'SP List (I-REAP)'!$I:$I,$J$6),IF($J$3="Pipelined Subprojects",COUNTIFS('SP List (I-REAP)'!$D:$D,AllPGundertake!$C64,'SP List (I-REAP)'!$P:$P,AllPGundertake!$J$3,'SP List (I-REAP)'!$I:$I,$J$6))))</f>
        <v>0</v>
      </c>
      <c r="K64" s="148" t="str">
        <f>IF($J$3="Entire Portfolio",SUMIFS('SP List (I-REAP)'!$O:$O,'SP List (I-REAP)'!$D:$D,AllPGundertake!$C64,'SP List (I-REAP)'!$I:$I,AllPGundertake!$J$6),IF($J$3="Approved Subprojects",SUMIFS('SP List (I-REAP)'!$O:$O,'SP List (I-REAP)'!$D:$D,AllPGundertake!$C64,'SP List (I-REAP)'!$P:$P,AllPGundertake!$J$3,'SP List (I-REAP)'!$I:$I,AllPGundertake!$J$6),IF($J$3="Pipelined Subprojects",SUMIFS('SP List (I-REAP)'!$O:$O,'SP List (I-REAP)'!$D:$D,AllPGundertake!$C64,'SP List (I-REAP)'!$P:$P,AllPGundertake!$J$3,'SP List (I-REAP)'!$I:$I,AllPGundertake!$J$6))))/1000000</f>
        <v>0</v>
      </c>
      <c r="L64" s="149" t="str">
        <f>IF($J$3="Entire Portfolio",SUMIFS('SP List (I-REAP)'!$AA:$AA,'SP List (I-REAP)'!$D:$D,AllPGundertake!$C64,'SP List (I-REAP)'!$I:$I,$J$6),IF($J$3="Approved Subprojects",SUMIFS('SP List (I-REAP)'!$AA:$AA,'SP List (I-REAP)'!$D:$D,AllPGundertake!$C64,'SP List (I-REAP)'!$P:$P,AllPGundertake!$J$3,'SP List (I-REAP)'!$I:$I,$J$6),IF($J$3="Pipelined Subprojects",SUMIFS('SP List (I-REAP)'!$AA:$AA,'SP List (I-REAP)'!$D:$D,AllPGundertake!$C64,'SP List (I-REAP)'!$P:$P,AllPGundertake!$J$3,'SP List (I-REAP)'!$I:$I,$J$6))))</f>
        <v>0</v>
      </c>
      <c r="M64" s="149" t="str">
        <f>IF($J$3="Entire Portfolio",SUMIFS('SP List (I-REAP)'!$AD:$AD,'SP List (I-REAP)'!$D:$D,AllPGundertake!$C64,'SP List (I-REAP)'!$I:$I,$J$6),IF($J$3="Approved Subprojects",SUMIFS('SP List (I-REAP)'!$AD:$AD,'SP List (I-REAP)'!$D:$D,AllPGundertake!$C64,'SP List (I-REAP)'!$P:$P,AllPGundertake!$J$3,'SP List (I-REAP)'!$I:$I,$J$6),IF($J$3="Pipelined Subprojects",SUMIFS('SP List (I-REAP)'!$AD:$AD,'SP List (I-REAP)'!$D:$D,AllPGundertake!$C64,'SP List (I-REAP)'!$P:$P,AllPGundertake!$J$3,'SP List (I-REAP)'!$I:$I,$J$6))))</f>
        <v>0</v>
      </c>
      <c r="N64" s="149" t="str">
        <f>IF($J$3="Entire Portfolio",COUNTIFS('SP List (I-REAP)'!$D:$D,AllPGundertake!$C64,'SP List (I-REAP)'!$I:$I,$N$6),IF($J$3="Approved Subprojects",COUNTIFS('SP List (I-REAP)'!$D:$D,AllPGundertake!$C64,'SP List (I-REAP)'!$P:$P,AllPGundertake!$J$3,'SP List (I-REAP)'!$I:$I,$N$6),IF($J$3="Pipelined Subprojects",COUNTIFS('SP List (I-REAP)'!$D:$D,AllPGundertake!$C64,'SP List (I-REAP)'!$P:$P,AllPGundertake!$J$3,'SP List (I-REAP)'!$I:$I,$N$6))))</f>
        <v>0</v>
      </c>
      <c r="O64" s="148" t="str">
        <f>IF($J$3="Entire Portfolio",SUMIFS('SP List (I-REAP)'!$O:$O,'SP List (I-REAP)'!$D:$D,AllPGundertake!$C64,'SP List (I-REAP)'!$I:$I,AllPGundertake!$N$6),IF($J$3="Approved Subprojects",SUMIFS('SP List (I-REAP)'!$O:$O,'SP List (I-REAP)'!$D:$D,AllPGundertake!$C64,'SP List (I-REAP)'!$P:$P,AllPGundertake!$J$3,'SP List (I-REAP)'!$I:$I,AllPGundertake!$N$6),IF($J$3="Pipelined Subprojects",SUMIFS('SP List (I-REAP)'!$O:$O,'SP List (I-REAP)'!$D:$D,AllPGundertake!$C64,'SP List (I-REAP)'!$P:$P,AllPGundertake!$J$3,'SP List (I-REAP)'!$I:$I,AllPGundertake!$N$6))))/1000000</f>
        <v>0</v>
      </c>
      <c r="P64" s="149" t="str">
        <f>IF($J$3="Entire Portfolio",SUMIFS('SP List (I-REAP)'!$AA:$AA,'SP List (I-REAP)'!$D:$D,AllPGundertake!$C64,'SP List (I-REAP)'!$I:$I,$N$6),IF($J$3="Approved Subprojects",SUMIFS('SP List (I-REAP)'!$AA:$AA,'SP List (I-REAP)'!$D:$D,AllPGundertake!$C64,'SP List (I-REAP)'!$P:$P,AllPGundertake!$J$3,'SP List (I-REAP)'!$I:$I,$N$6),IF($J$3="Pipelined Subprojects",SUMIFS('SP List (I-REAP)'!$AA:$AA,'SP List (I-REAP)'!$D:$D,AllPGundertake!$C64,'SP List (I-REAP)'!$P:$P,AllPGundertake!$J$3,'SP List (I-REAP)'!$I:$I,$N$6))))</f>
        <v>0</v>
      </c>
      <c r="Q64" s="149" t="str">
        <f>IF($J$3="Entire Portfolio",SUMIFS('SP List (I-REAP)'!$AD:$AD,'SP List (I-REAP)'!$D:$D,AllPGundertake!$C64,'SP List (I-REAP)'!$I:$I,$N$6),IF($J$3="Approved Subprojects",SUMIFS('SP List (I-REAP)'!$AD:$AD,'SP List (I-REAP)'!$D:$D,AllPGundertake!$C64,'SP List (I-REAP)'!$P:$P,AllPGundertake!$J$3,'SP List (I-REAP)'!$I:$I,$N$6),IF($J$3="Pipelined Subprojects",SUMIFS('SP List (I-REAP)'!$AD:$AD,'SP List (I-REAP)'!$D:$D,AllPGundertake!$C64,'SP List (I-REAP)'!$P:$P,AllPGundertake!$J$3,'SP List (I-REAP)'!$I:$I,$N$6))))</f>
        <v>0</v>
      </c>
      <c r="R64" s="149" t="str">
        <f>IF($J$3="Entire Portfolio",COUNTIFS('SP List (I-REAP)'!$D:$D,AllPGundertake!$C64,'SP List (I-REAP)'!$I:$I,$R$6),IF($J$3="Approved Subprojects",COUNTIFS('SP List (I-REAP)'!$D:$D,AllPGundertake!$C64,'SP List (I-REAP)'!$P:$P,AllPGundertake!$J$3,'SP List (I-REAP)'!$I:$I,$R$6),IF($J$3="Pipelined Subprojects",COUNTIFS('SP List (I-REAP)'!$D:$D,AllPGundertake!$C64,'SP List (I-REAP)'!$P:$P,AllPGundertake!$J$3,'SP List (I-REAP)'!$I:$I,$R$6))))</f>
        <v>0</v>
      </c>
      <c r="S64" s="148" t="str">
        <f>IF($J$3="Entire Portfolio",SUMIFS('SP List (I-REAP)'!$O:$O,'SP List (I-REAP)'!$D:$D,AllPGundertake!$C64,'SP List (I-REAP)'!$I:$I,AllPGundertake!$R$6),IF($J$3="Approved Subprojects",SUMIFS('SP List (I-REAP)'!$O:$O,'SP List (I-REAP)'!$D:$D,AllPGundertake!$C64,'SP List (I-REAP)'!$P:$P,AllPGundertake!$J$3,'SP List (I-REAP)'!$I:$I,AllPGundertake!$R$6),IF($J$3="Pipelined Subprojects",SUMIFS('SP List (I-REAP)'!$O:$O,'SP List (I-REAP)'!$D:$D,AllPGundertake!$C64,'SP List (I-REAP)'!$P:$P,AllPGundertake!$J$3,'SP List (I-REAP)'!$I:$I,AllPGundertake!$R$6))))/1000000</f>
        <v>0</v>
      </c>
      <c r="T64" s="149" t="str">
        <f>IF($J$3="Entire Portfolio",SUMIFS('SP List (I-REAP)'!$AA:$AA,'SP List (I-REAP)'!$D:$D,AllPGundertake!$C64,'SP List (I-REAP)'!$I:$I,$R$6),IF($J$3="Approved Subprojects",SUMIFS('SP List (I-REAP)'!$AA:$AA,'SP List (I-REAP)'!$D:$D,AllPGundertake!$C64,'SP List (I-REAP)'!$P:$P,AllPGundertake!$J$3,'SP List (I-REAP)'!$I:$I,$R$6),IF($J$3="Pipelined Subprojects",SUMIFS('SP List (I-REAP)'!$AA:$AA,'SP List (I-REAP)'!$D:$D,AllPGundertake!$C64,'SP List (I-REAP)'!$P:$P,AllPGundertake!$J$3,'SP List (I-REAP)'!$I:$I,$R$6))))</f>
        <v>0</v>
      </c>
      <c r="U64" s="149" t="str">
        <f>IF($J$3="Entire Portfolio",SUMIFS('SP List (I-REAP)'!$AD:$AD,'SP List (I-REAP)'!$D:$D,AllPGundertake!$C64,'SP List (I-REAP)'!$I:$I,$R$6),IF($J$3="Approved Subprojects",SUMIFS('SP List (I-REAP)'!$AD:$AD,'SP List (I-REAP)'!$D:$D,AllPGundertake!$C64,'SP List (I-REAP)'!$P:$P,AllPGundertake!$J$3,'SP List (I-REAP)'!$I:$I,$R$6),IF($J$3="Pipelined Subprojects",SUMIFS('SP List (I-REAP)'!$AD:$AD,'SP List (I-REAP)'!$D:$D,AllPGundertake!$C64,'SP List (I-REAP)'!$P:$P,AllPGundertake!$J$3,'SP List (I-REAP)'!$I:$I,$R$6))))</f>
        <v>0</v>
      </c>
      <c r="V64" s="149" t="str">
        <f>IF($J$3="Entire Portfolio",COUNTIFS('SP List (I-REAP)'!$D:$D,AllPGundertake!$C64,'SP List (I-REAP)'!$I:$I,$V$6),IF($J$3="Approved Subprojects",COUNTIFS('SP List (I-REAP)'!$D:$D,AllPGundertake!$C64,'SP List (I-REAP)'!$P:$P,AllPGundertake!$J$3,'SP List (I-REAP)'!$I:$I,$V$6),IF($J$3="Pipelined Subprojects",COUNTIFS('SP List (I-REAP)'!$D:$D,AllPGundertake!$C64,'SP List (I-REAP)'!$P:$P,AllPGundertake!$J$3,'SP List (I-REAP)'!$I:$I,$V$6))))</f>
        <v>0</v>
      </c>
      <c r="W64" s="148" t="str">
        <f>IF($J$3="Entire Portfolio",SUMIFS('SP List (I-REAP)'!$O:$O,'SP List (I-REAP)'!$D:$D,AllPGundertake!$C64,'SP List (I-REAP)'!$I:$I,AllPGundertake!$V$6),IF($J$3="Approved Subprojects",SUMIFS('SP List (I-REAP)'!$O:$O,'SP List (I-REAP)'!$D:$D,AllPGundertake!$C64,'SP List (I-REAP)'!$P:$P,AllPGundertake!$J$3,'SP List (I-REAP)'!$I:$I,AllPGundertake!$V$6),IF($J$3="Pipelined Subprojects",SUMIFS('SP List (I-REAP)'!$O:$O,'SP List (I-REAP)'!$D:$D,AllPGundertake!$C64,'SP List (I-REAP)'!$P:$P,AllPGundertake!$J$3,'SP List (I-REAP)'!$I:$I,AllPGundertake!$V$6))))/1000000</f>
        <v>0</v>
      </c>
      <c r="X64" s="149" t="str">
        <f>IF($J$3="Entire Portfolio",SUMIFS('SP List (I-REAP)'!$AA:$AA,'SP List (I-REAP)'!$D:$D,AllPGundertake!$C64,'SP List (I-REAP)'!$I:$I,$V$6),IF($J$3="Approved Subprojects",SUMIFS('SP List (I-REAP)'!$AA:$AA,'SP List (I-REAP)'!$D:$D,AllPGundertake!$C64,'SP List (I-REAP)'!$P:$P,AllPGundertake!$J$3,'SP List (I-REAP)'!$I:$I,$V$6),IF($J$3="Pipelined Subprojects",SUMIFS('SP List (I-REAP)'!$AA:$AA,'SP List (I-REAP)'!$D:$D,AllPGundertake!$C64,'SP List (I-REAP)'!$P:$P,AllPGundertake!$J$3,'SP List (I-REAP)'!$I:$I,$V$6))))</f>
        <v>0</v>
      </c>
      <c r="Y64" s="149" t="str">
        <f>IF($J$3="Entire Portfolio",SUMIFS('SP List (I-REAP)'!$AD:$AD,'SP List (I-REAP)'!$D:$D,AllPGundertake!$C64,'SP List (I-REAP)'!$I:$I,$V$6),IF($J$3="Approved Subprojects",SUMIFS('SP List (I-REAP)'!$AD:$AD,'SP List (I-REAP)'!$D:$D,AllPGundertake!$C64,'SP List (I-REAP)'!$P:$P,AllPGundertake!$J$3,'SP List (I-REAP)'!$I:$I,$V$6),IF($J$3="Pipelined Subprojects",SUMIFS('SP List (I-REAP)'!$AD:$AD,'SP List (I-REAP)'!$D:$D,AllPGundertake!$C64,'SP List (I-REAP)'!$P:$P,AllPGundertake!$J$3,'SP List (I-REAP)'!$I:$I,$V$6))))</f>
        <v>0</v>
      </c>
    </row>
    <row r="65" spans="1:26">
      <c r="B65" s="302" t="s">
        <v>2033</v>
      </c>
      <c r="C65" s="303"/>
      <c r="D65" s="215" t="str">
        <f>SUM(D61:D64)</f>
        <v>0</v>
      </c>
      <c r="E65" s="211" t="str">
        <f>SUM(E61:E64)</f>
        <v>0</v>
      </c>
      <c r="F65" s="215" t="str">
        <f>SUM(F61:F64)</f>
        <v>0</v>
      </c>
      <c r="G65" s="215" t="str">
        <f>SUM(G61:G64)</f>
        <v>0</v>
      </c>
      <c r="H65" s="211" t="str">
        <f>IFERROR((+E65/F65)*1000," ")</f>
        <v>0</v>
      </c>
      <c r="I65" s="211" t="str">
        <f>IFERROR(E65*1000/G65," ")</f>
        <v>0</v>
      </c>
      <c r="J65" s="215" t="str">
        <f>SUM(J61:J64)</f>
        <v>0</v>
      </c>
      <c r="K65" s="211" t="str">
        <f>SUM(K61:K64)</f>
        <v>0</v>
      </c>
      <c r="L65" s="215" t="str">
        <f>SUM(L61:L64)</f>
        <v>0</v>
      </c>
      <c r="M65" s="215" t="str">
        <f>SUM(M61:M64)</f>
        <v>0</v>
      </c>
      <c r="N65" s="215" t="str">
        <f>SUM(N61:N64)</f>
        <v>0</v>
      </c>
      <c r="O65" s="211" t="str">
        <f>SUM(O61:O64)</f>
        <v>0</v>
      </c>
      <c r="P65" s="215" t="str">
        <f>SUM(P61:P64)</f>
        <v>0</v>
      </c>
      <c r="Q65" s="215" t="str">
        <f>SUM(Q61:Q64)</f>
        <v>0</v>
      </c>
      <c r="R65" s="215" t="str">
        <f>SUM(R61:R64)</f>
        <v>0</v>
      </c>
      <c r="S65" s="211" t="str">
        <f>SUM(S61:S64)</f>
        <v>0</v>
      </c>
      <c r="T65" s="215" t="str">
        <f>SUM(T61:T64)</f>
        <v>0</v>
      </c>
      <c r="U65" s="215" t="str">
        <f>SUM(U61:U64)</f>
        <v>0</v>
      </c>
      <c r="V65" s="215" t="str">
        <f>SUM(V61:V64)</f>
        <v>0</v>
      </c>
      <c r="W65" s="211" t="str">
        <f>SUM(W61:W64)</f>
        <v>0</v>
      </c>
      <c r="X65" s="215" t="str">
        <f>SUM(X61:X64)</f>
        <v>0</v>
      </c>
      <c r="Y65" s="215" t="str">
        <f>SUM(Y61:Y64)</f>
        <v>0</v>
      </c>
    </row>
    <row r="66" spans="1:26">
      <c r="B66" s="196" t="s">
        <v>30</v>
      </c>
      <c r="C66" s="196" t="s">
        <v>33</v>
      </c>
      <c r="D66" s="149" t="str">
        <f>IF($J$3="Entire Portfolio",COUNTIF('SP List (I-REAP)'!$D:$D,AllPGundertake!$C66),IF($J$3="Approved Subprojects",COUNTIFS('SP List (I-REAP)'!$D:$D,AllPGundertake!$C66,'SP List (I-REAP)'!$P:$P,AllPGundertake!$J$3),IF($J$3="Pipelined Subprojects",COUNTIFS('SP List (I-REAP)'!$D:$D,AllPGundertake!$C66,'SP List (I-REAP)'!$P:$P,AllPGundertake!$J$3))))</f>
        <v>0</v>
      </c>
      <c r="E66" s="148" t="str">
        <f>IF($J$3="Entire Portfolio",SUMIF('SP List (I-REAP)'!$D:$D,AllPGundertake!$C66,'SP List (I-REAP)'!$O:$O),IF($J$3="Approved Subprojects",SUMIFS('SP List (I-REAP)'!$O:$O,'SP List (I-REAP)'!$D:$D,AllPGundertake!$C66,'SP List (I-REAP)'!$P:$P,AllPGundertake!$J$3),IF($J$3="Pipelined Subprojects",SUMIFS('SP List (I-REAP)'!$O:$O,'SP List (I-REAP)'!$D:$D,AllPGundertake!$C66,'SP List (I-REAP)'!$P:$P,AllPGundertake!$J$3))))/1000000</f>
        <v>0</v>
      </c>
      <c r="F66" s="149" t="str">
        <f>IF($J$3="Entire Portfolio",SUMIF('SP List (I-REAP)'!$D:$D,AllPGundertake!$C66,'SP List (I-REAP)'!$AA:$AA),IF($J$3="Approved Subprojects",SUMIFS('SP List (I-REAP)'!$AA:$AA,'SP List (I-REAP)'!$D:$D,AllPGundertake!$C66,'SP List (I-REAP)'!$P:$P,AllPGundertake!$J$3),IF($J$3="Pipelined Subprojects",SUMIFS('SP List (I-REAP)'!$AA:$AA,'SP List (I-REAP)'!$D:$D,AllPGundertake!$C66,'SP List (I-REAP)'!$P:$P,AllPGundertake!$J$3))))</f>
        <v>0</v>
      </c>
      <c r="G66" s="149" t="str">
        <f>IF($J$3="Entire Portfolio",SUMIF('SP List (I-REAP)'!$D:$D,AllPGundertake!$C66,'SP List (I-REAP)'!$AD:$AD),IF($J$3="Approved Subprojects",SUMIFS('SP List (I-REAP)'!$AD:$AD,'SP List (I-REAP)'!$D:$D,AllPGundertake!$C66,'SP List (I-REAP)'!$P:$P,AllPGundertake!$J$3),IF($J$3="Pipelined Subprojects",SUMIFS('SP List (I-REAP)'!$AD:$AD,'SP List (I-REAP)'!$D:$D,AllPGundertake!$C66,'SP List (I-REAP)'!$P:$P,AllPGundertake!$J$3))))</f>
        <v>0</v>
      </c>
      <c r="H66" s="159" t="str">
        <f>IFERROR((+E66/F66)*1000," ")</f>
        <v>0</v>
      </c>
      <c r="I66" s="159" t="str">
        <f>IFERROR(E66*1000/G66," ")</f>
        <v>0</v>
      </c>
      <c r="J66" s="149" t="str">
        <f>IF($J$3="Entire Portfolio",COUNTIFS('SP List (I-REAP)'!$D:$D,AllPGundertake!$C66,'SP List (I-REAP)'!$I:$I,$J$6),IF($J$3="Approved Subprojects",COUNTIFS('SP List (I-REAP)'!$D:$D,AllPGundertake!$C66,'SP List (I-REAP)'!$P:$P,AllPGundertake!$J$3,'SP List (I-REAP)'!$I:$I,$J$6),IF($J$3="Pipelined Subprojects",COUNTIFS('SP List (I-REAP)'!$D:$D,AllPGundertake!$C66,'SP List (I-REAP)'!$P:$P,AllPGundertake!$J$3,'SP List (I-REAP)'!$I:$I,$J$6))))</f>
        <v>0</v>
      </c>
      <c r="K66" s="148" t="str">
        <f>IF($J$3="Entire Portfolio",SUMIFS('SP List (I-REAP)'!$O:$O,'SP List (I-REAP)'!$D:$D,AllPGundertake!$C66,'SP List (I-REAP)'!$I:$I,AllPGundertake!$J$6),IF($J$3="Approved Subprojects",SUMIFS('SP List (I-REAP)'!$O:$O,'SP List (I-REAP)'!$D:$D,AllPGundertake!$C66,'SP List (I-REAP)'!$P:$P,AllPGundertake!$J$3,'SP List (I-REAP)'!$I:$I,AllPGundertake!$J$6),IF($J$3="Pipelined Subprojects",SUMIFS('SP List (I-REAP)'!$O:$O,'SP List (I-REAP)'!$D:$D,AllPGundertake!$C66,'SP List (I-REAP)'!$P:$P,AllPGundertake!$J$3,'SP List (I-REAP)'!$I:$I,AllPGundertake!$J$6))))/1000000</f>
        <v>0</v>
      </c>
      <c r="L66" s="149" t="str">
        <f>IF($J$3="Entire Portfolio",SUMIFS('SP List (I-REAP)'!$AA:$AA,'SP List (I-REAP)'!$D:$D,AllPGundertake!$C66,'SP List (I-REAP)'!$I:$I,$J$6),IF($J$3="Approved Subprojects",SUMIFS('SP List (I-REAP)'!$AA:$AA,'SP List (I-REAP)'!$D:$D,AllPGundertake!$C66,'SP List (I-REAP)'!$P:$P,AllPGundertake!$J$3,'SP List (I-REAP)'!$I:$I,$J$6),IF($J$3="Pipelined Subprojects",SUMIFS('SP List (I-REAP)'!$AA:$AA,'SP List (I-REAP)'!$D:$D,AllPGundertake!$C66,'SP List (I-REAP)'!$P:$P,AllPGundertake!$J$3,'SP List (I-REAP)'!$I:$I,$J$6))))</f>
        <v>0</v>
      </c>
      <c r="M66" s="149" t="str">
        <f>IF($J$3="Entire Portfolio",SUMIFS('SP List (I-REAP)'!$AD:$AD,'SP List (I-REAP)'!$D:$D,AllPGundertake!$C66,'SP List (I-REAP)'!$I:$I,$J$6),IF($J$3="Approved Subprojects",SUMIFS('SP List (I-REAP)'!$AD:$AD,'SP List (I-REAP)'!$D:$D,AllPGundertake!$C66,'SP List (I-REAP)'!$P:$P,AllPGundertake!$J$3,'SP List (I-REAP)'!$I:$I,$J$6),IF($J$3="Pipelined Subprojects",SUMIFS('SP List (I-REAP)'!$AD:$AD,'SP List (I-REAP)'!$D:$D,AllPGundertake!$C66,'SP List (I-REAP)'!$P:$P,AllPGundertake!$J$3,'SP List (I-REAP)'!$I:$I,$J$6))))</f>
        <v>0</v>
      </c>
      <c r="N66" s="149" t="str">
        <f>IF($J$3="Entire Portfolio",COUNTIFS('SP List (I-REAP)'!$D:$D,AllPGundertake!$C66,'SP List (I-REAP)'!$I:$I,$N$6),IF($J$3="Approved Subprojects",COUNTIFS('SP List (I-REAP)'!$D:$D,AllPGundertake!$C66,'SP List (I-REAP)'!$P:$P,AllPGundertake!$J$3,'SP List (I-REAP)'!$I:$I,$N$6),IF($J$3="Pipelined Subprojects",COUNTIFS('SP List (I-REAP)'!$D:$D,AllPGundertake!$C66,'SP List (I-REAP)'!$P:$P,AllPGundertake!$J$3,'SP List (I-REAP)'!$I:$I,$N$6))))</f>
        <v>0</v>
      </c>
      <c r="O66" s="148" t="str">
        <f>IF($J$3="Entire Portfolio",SUMIFS('SP List (I-REAP)'!$O:$O,'SP List (I-REAP)'!$D:$D,AllPGundertake!$C66,'SP List (I-REAP)'!$I:$I,AllPGundertake!$N$6),IF($J$3="Approved Subprojects",SUMIFS('SP List (I-REAP)'!$O:$O,'SP List (I-REAP)'!$D:$D,AllPGundertake!$C66,'SP List (I-REAP)'!$P:$P,AllPGundertake!$J$3,'SP List (I-REAP)'!$I:$I,AllPGundertake!$N$6),IF($J$3="Pipelined Subprojects",SUMIFS('SP List (I-REAP)'!$O:$O,'SP List (I-REAP)'!$D:$D,AllPGundertake!$C66,'SP List (I-REAP)'!$P:$P,AllPGundertake!$J$3,'SP List (I-REAP)'!$I:$I,AllPGundertake!$N$6))))/1000000</f>
        <v>0</v>
      </c>
      <c r="P66" s="149" t="str">
        <f>IF($J$3="Entire Portfolio",SUMIFS('SP List (I-REAP)'!$AA:$AA,'SP List (I-REAP)'!$D:$D,AllPGundertake!$C66,'SP List (I-REAP)'!$I:$I,$N$6),IF($J$3="Approved Subprojects",SUMIFS('SP List (I-REAP)'!$AA:$AA,'SP List (I-REAP)'!$D:$D,AllPGundertake!$C66,'SP List (I-REAP)'!$P:$P,AllPGundertake!$J$3,'SP List (I-REAP)'!$I:$I,$N$6),IF($J$3="Pipelined Subprojects",SUMIFS('SP List (I-REAP)'!$AA:$AA,'SP List (I-REAP)'!$D:$D,AllPGundertake!$C66,'SP List (I-REAP)'!$P:$P,AllPGundertake!$J$3,'SP List (I-REAP)'!$I:$I,$N$6))))</f>
        <v>0</v>
      </c>
      <c r="Q66" s="149" t="str">
        <f>IF($J$3="Entire Portfolio",SUMIFS('SP List (I-REAP)'!$AD:$AD,'SP List (I-REAP)'!$D:$D,AllPGundertake!$C66,'SP List (I-REAP)'!$I:$I,$N$6),IF($J$3="Approved Subprojects",SUMIFS('SP List (I-REAP)'!$AD:$AD,'SP List (I-REAP)'!$D:$D,AllPGundertake!$C66,'SP List (I-REAP)'!$P:$P,AllPGundertake!$J$3,'SP List (I-REAP)'!$I:$I,$N$6),IF($J$3="Pipelined Subprojects",SUMIFS('SP List (I-REAP)'!$AD:$AD,'SP List (I-REAP)'!$D:$D,AllPGundertake!$C66,'SP List (I-REAP)'!$P:$P,AllPGundertake!$J$3,'SP List (I-REAP)'!$I:$I,$N$6))))</f>
        <v>0</v>
      </c>
      <c r="R66" s="149" t="str">
        <f>IF($J$3="Entire Portfolio",COUNTIFS('SP List (I-REAP)'!$D:$D,AllPGundertake!$C66,'SP List (I-REAP)'!$I:$I,$R$6),IF($J$3="Approved Subprojects",COUNTIFS('SP List (I-REAP)'!$D:$D,AllPGundertake!$C66,'SP List (I-REAP)'!$P:$P,AllPGundertake!$J$3,'SP List (I-REAP)'!$I:$I,$R$6),IF($J$3="Pipelined Subprojects",COUNTIFS('SP List (I-REAP)'!$D:$D,AllPGundertake!$C66,'SP List (I-REAP)'!$P:$P,AllPGundertake!$J$3,'SP List (I-REAP)'!$I:$I,$R$6))))</f>
        <v>0</v>
      </c>
      <c r="S66" s="148" t="str">
        <f>IF($J$3="Entire Portfolio",SUMIFS('SP List (I-REAP)'!$O:$O,'SP List (I-REAP)'!$D:$D,AllPGundertake!$C66,'SP List (I-REAP)'!$I:$I,AllPGundertake!$R$6),IF($J$3="Approved Subprojects",SUMIFS('SP List (I-REAP)'!$O:$O,'SP List (I-REAP)'!$D:$D,AllPGundertake!$C66,'SP List (I-REAP)'!$P:$P,AllPGundertake!$J$3,'SP List (I-REAP)'!$I:$I,AllPGundertake!$R$6),IF($J$3="Pipelined Subprojects",SUMIFS('SP List (I-REAP)'!$O:$O,'SP List (I-REAP)'!$D:$D,AllPGundertake!$C66,'SP List (I-REAP)'!$P:$P,AllPGundertake!$J$3,'SP List (I-REAP)'!$I:$I,AllPGundertake!$R$6))))/1000000</f>
        <v>0</v>
      </c>
      <c r="T66" s="149" t="str">
        <f>IF($J$3="Entire Portfolio",SUMIFS('SP List (I-REAP)'!$AA:$AA,'SP List (I-REAP)'!$D:$D,AllPGundertake!$C66,'SP List (I-REAP)'!$I:$I,$R$6),IF($J$3="Approved Subprojects",SUMIFS('SP List (I-REAP)'!$AA:$AA,'SP List (I-REAP)'!$D:$D,AllPGundertake!$C66,'SP List (I-REAP)'!$P:$P,AllPGundertake!$J$3,'SP List (I-REAP)'!$I:$I,$R$6),IF($J$3="Pipelined Subprojects",SUMIFS('SP List (I-REAP)'!$AA:$AA,'SP List (I-REAP)'!$D:$D,AllPGundertake!$C66,'SP List (I-REAP)'!$P:$P,AllPGundertake!$J$3,'SP List (I-REAP)'!$I:$I,$R$6))))</f>
        <v>0</v>
      </c>
      <c r="U66" s="149" t="str">
        <f>IF($J$3="Entire Portfolio",SUMIFS('SP List (I-REAP)'!$AD:$AD,'SP List (I-REAP)'!$D:$D,AllPGundertake!$C66,'SP List (I-REAP)'!$I:$I,$R$6),IF($J$3="Approved Subprojects",SUMIFS('SP List (I-REAP)'!$AD:$AD,'SP List (I-REAP)'!$D:$D,AllPGundertake!$C66,'SP List (I-REAP)'!$P:$P,AllPGundertake!$J$3,'SP List (I-REAP)'!$I:$I,$R$6),IF($J$3="Pipelined Subprojects",SUMIFS('SP List (I-REAP)'!$AD:$AD,'SP List (I-REAP)'!$D:$D,AllPGundertake!$C66,'SP List (I-REAP)'!$P:$P,AllPGundertake!$J$3,'SP List (I-REAP)'!$I:$I,$R$6))))</f>
        <v>0</v>
      </c>
      <c r="V66" s="149" t="str">
        <f>IF($J$3="Entire Portfolio",COUNTIFS('SP List (I-REAP)'!$D:$D,AllPGundertake!$C66,'SP List (I-REAP)'!$I:$I,$V$6),IF($J$3="Approved Subprojects",COUNTIFS('SP List (I-REAP)'!$D:$D,AllPGundertake!$C66,'SP List (I-REAP)'!$P:$P,AllPGundertake!$J$3,'SP List (I-REAP)'!$I:$I,$V$6),IF($J$3="Pipelined Subprojects",COUNTIFS('SP List (I-REAP)'!$D:$D,AllPGundertake!$C66,'SP List (I-REAP)'!$P:$P,AllPGundertake!$J$3,'SP List (I-REAP)'!$I:$I,$V$6))))</f>
        <v>0</v>
      </c>
      <c r="W66" s="148" t="str">
        <f>IF($J$3="Entire Portfolio",SUMIFS('SP List (I-REAP)'!$O:$O,'SP List (I-REAP)'!$D:$D,AllPGundertake!$C66,'SP List (I-REAP)'!$I:$I,AllPGundertake!$V$6),IF($J$3="Approved Subprojects",SUMIFS('SP List (I-REAP)'!$O:$O,'SP List (I-REAP)'!$D:$D,AllPGundertake!$C66,'SP List (I-REAP)'!$P:$P,AllPGundertake!$J$3,'SP List (I-REAP)'!$I:$I,AllPGundertake!$V$6),IF($J$3="Pipelined Subprojects",SUMIFS('SP List (I-REAP)'!$O:$O,'SP List (I-REAP)'!$D:$D,AllPGundertake!$C66,'SP List (I-REAP)'!$P:$P,AllPGundertake!$J$3,'SP List (I-REAP)'!$I:$I,AllPGundertake!$V$6))))/1000000</f>
        <v>0</v>
      </c>
      <c r="X66" s="149" t="str">
        <f>IF($J$3="Entire Portfolio",SUMIFS('SP List (I-REAP)'!$AA:$AA,'SP List (I-REAP)'!$D:$D,AllPGundertake!$C66,'SP List (I-REAP)'!$I:$I,$V$6),IF($J$3="Approved Subprojects",SUMIFS('SP List (I-REAP)'!$AA:$AA,'SP List (I-REAP)'!$D:$D,AllPGundertake!$C66,'SP List (I-REAP)'!$P:$P,AllPGundertake!$J$3,'SP List (I-REAP)'!$I:$I,$V$6),IF($J$3="Pipelined Subprojects",SUMIFS('SP List (I-REAP)'!$AA:$AA,'SP List (I-REAP)'!$D:$D,AllPGundertake!$C66,'SP List (I-REAP)'!$P:$P,AllPGundertake!$J$3,'SP List (I-REAP)'!$I:$I,$V$6))))</f>
        <v>0</v>
      </c>
      <c r="Y66" s="149" t="str">
        <f>IF($J$3="Entire Portfolio",SUMIFS('SP List (I-REAP)'!$AD:$AD,'SP List (I-REAP)'!$D:$D,AllPGundertake!$C66,'SP List (I-REAP)'!$I:$I,$V$6),IF($J$3="Approved Subprojects",SUMIFS('SP List (I-REAP)'!$AD:$AD,'SP List (I-REAP)'!$D:$D,AllPGundertake!$C66,'SP List (I-REAP)'!$P:$P,AllPGundertake!$J$3,'SP List (I-REAP)'!$I:$I,$V$6),IF($J$3="Pipelined Subprojects",SUMIFS('SP List (I-REAP)'!$AD:$AD,'SP List (I-REAP)'!$D:$D,AllPGundertake!$C66,'SP List (I-REAP)'!$P:$P,AllPGundertake!$J$3,'SP List (I-REAP)'!$I:$I,$V$6))))</f>
        <v>0</v>
      </c>
    </row>
    <row r="67" spans="1:26">
      <c r="B67" s="196" t="s">
        <v>30</v>
      </c>
      <c r="C67" s="196" t="s">
        <v>54</v>
      </c>
      <c r="D67" s="149" t="str">
        <f>IF($J$3="Entire Portfolio",COUNTIF('SP List (I-REAP)'!$D:$D,AllPGundertake!$C67),IF($J$3="Approved Subprojects",COUNTIFS('SP List (I-REAP)'!$D:$D,AllPGundertake!$C67,'SP List (I-REAP)'!$P:$P,AllPGundertake!$J$3),IF($J$3="Pipelined Subprojects",COUNTIFS('SP List (I-REAP)'!$D:$D,AllPGundertake!$C67,'SP List (I-REAP)'!$P:$P,AllPGundertake!$J$3))))</f>
        <v>0</v>
      </c>
      <c r="E67" s="148" t="str">
        <f>IF($J$3="Entire Portfolio",SUMIF('SP List (I-REAP)'!$D:$D,AllPGundertake!$C67,'SP List (I-REAP)'!$O:$O),IF($J$3="Approved Subprojects",SUMIFS('SP List (I-REAP)'!$O:$O,'SP List (I-REAP)'!$D:$D,AllPGundertake!$C67,'SP List (I-REAP)'!$P:$P,AllPGundertake!$J$3),IF($J$3="Pipelined Subprojects",SUMIFS('SP List (I-REAP)'!$O:$O,'SP List (I-REAP)'!$D:$D,AllPGundertake!$C67,'SP List (I-REAP)'!$P:$P,AllPGundertake!$J$3))))/1000000</f>
        <v>0</v>
      </c>
      <c r="F67" s="149" t="str">
        <f>IF($J$3="Entire Portfolio",SUMIF('SP List (I-REAP)'!$D:$D,AllPGundertake!$C67,'SP List (I-REAP)'!$AA:$AA),IF($J$3="Approved Subprojects",SUMIFS('SP List (I-REAP)'!$AA:$AA,'SP List (I-REAP)'!$D:$D,AllPGundertake!$C67,'SP List (I-REAP)'!$P:$P,AllPGundertake!$J$3),IF($J$3="Pipelined Subprojects",SUMIFS('SP List (I-REAP)'!$AA:$AA,'SP List (I-REAP)'!$D:$D,AllPGundertake!$C67,'SP List (I-REAP)'!$P:$P,AllPGundertake!$J$3))))</f>
        <v>0</v>
      </c>
      <c r="G67" s="149" t="str">
        <f>IF($J$3="Entire Portfolio",SUMIF('SP List (I-REAP)'!$D:$D,AllPGundertake!$C67,'SP List (I-REAP)'!$AD:$AD),IF($J$3="Approved Subprojects",SUMIFS('SP List (I-REAP)'!$AD:$AD,'SP List (I-REAP)'!$D:$D,AllPGundertake!$C67,'SP List (I-REAP)'!$P:$P,AllPGundertake!$J$3),IF($J$3="Pipelined Subprojects",SUMIFS('SP List (I-REAP)'!$AD:$AD,'SP List (I-REAP)'!$D:$D,AllPGundertake!$C67,'SP List (I-REAP)'!$P:$P,AllPGundertake!$J$3))))</f>
        <v>0</v>
      </c>
      <c r="H67" s="159" t="str">
        <f>IFERROR((+E67/F67)*1000," ")</f>
        <v>0</v>
      </c>
      <c r="I67" s="159" t="str">
        <f>IFERROR(E67*1000/G67," ")</f>
        <v>0</v>
      </c>
      <c r="J67" s="149" t="str">
        <f>IF($J$3="Entire Portfolio",COUNTIFS('SP List (I-REAP)'!$D:$D,AllPGundertake!$C67,'SP List (I-REAP)'!$I:$I,$J$6),IF($J$3="Approved Subprojects",COUNTIFS('SP List (I-REAP)'!$D:$D,AllPGundertake!$C67,'SP List (I-REAP)'!$P:$P,AllPGundertake!$J$3,'SP List (I-REAP)'!$I:$I,$J$6),IF($J$3="Pipelined Subprojects",COUNTIFS('SP List (I-REAP)'!$D:$D,AllPGundertake!$C67,'SP List (I-REAP)'!$P:$P,AllPGundertake!$J$3,'SP List (I-REAP)'!$I:$I,$J$6))))</f>
        <v>0</v>
      </c>
      <c r="K67" s="148" t="str">
        <f>IF($J$3="Entire Portfolio",SUMIFS('SP List (I-REAP)'!$O:$O,'SP List (I-REAP)'!$D:$D,AllPGundertake!$C67,'SP List (I-REAP)'!$I:$I,AllPGundertake!$J$6),IF($J$3="Approved Subprojects",SUMIFS('SP List (I-REAP)'!$O:$O,'SP List (I-REAP)'!$D:$D,AllPGundertake!$C67,'SP List (I-REAP)'!$P:$P,AllPGundertake!$J$3,'SP List (I-REAP)'!$I:$I,AllPGundertake!$J$6),IF($J$3="Pipelined Subprojects",SUMIFS('SP List (I-REAP)'!$O:$O,'SP List (I-REAP)'!$D:$D,AllPGundertake!$C67,'SP List (I-REAP)'!$P:$P,AllPGundertake!$J$3,'SP List (I-REAP)'!$I:$I,AllPGundertake!$J$6))))/1000000</f>
        <v>0</v>
      </c>
      <c r="L67" s="149" t="str">
        <f>IF($J$3="Entire Portfolio",SUMIFS('SP List (I-REAP)'!$AA:$AA,'SP List (I-REAP)'!$D:$D,AllPGundertake!$C67,'SP List (I-REAP)'!$I:$I,$J$6),IF($J$3="Approved Subprojects",SUMIFS('SP List (I-REAP)'!$AA:$AA,'SP List (I-REAP)'!$D:$D,AllPGundertake!$C67,'SP List (I-REAP)'!$P:$P,AllPGundertake!$J$3,'SP List (I-REAP)'!$I:$I,$J$6),IF($J$3="Pipelined Subprojects",SUMIFS('SP List (I-REAP)'!$AA:$AA,'SP List (I-REAP)'!$D:$D,AllPGundertake!$C67,'SP List (I-REAP)'!$P:$P,AllPGundertake!$J$3,'SP List (I-REAP)'!$I:$I,$J$6))))</f>
        <v>0</v>
      </c>
      <c r="M67" s="149" t="str">
        <f>IF($J$3="Entire Portfolio",SUMIFS('SP List (I-REAP)'!$AD:$AD,'SP List (I-REAP)'!$D:$D,AllPGundertake!$C67,'SP List (I-REAP)'!$I:$I,$J$6),IF($J$3="Approved Subprojects",SUMIFS('SP List (I-REAP)'!$AD:$AD,'SP List (I-REAP)'!$D:$D,AllPGundertake!$C67,'SP List (I-REAP)'!$P:$P,AllPGundertake!$J$3,'SP List (I-REAP)'!$I:$I,$J$6),IF($J$3="Pipelined Subprojects",SUMIFS('SP List (I-REAP)'!$AD:$AD,'SP List (I-REAP)'!$D:$D,AllPGundertake!$C67,'SP List (I-REAP)'!$P:$P,AllPGundertake!$J$3,'SP List (I-REAP)'!$I:$I,$J$6))))</f>
        <v>0</v>
      </c>
      <c r="N67" s="149" t="str">
        <f>IF($J$3="Entire Portfolio",COUNTIFS('SP List (I-REAP)'!$D:$D,AllPGundertake!$C67,'SP List (I-REAP)'!$I:$I,$N$6),IF($J$3="Approved Subprojects",COUNTIFS('SP List (I-REAP)'!$D:$D,AllPGundertake!$C67,'SP List (I-REAP)'!$P:$P,AllPGundertake!$J$3,'SP List (I-REAP)'!$I:$I,$N$6),IF($J$3="Pipelined Subprojects",COUNTIFS('SP List (I-REAP)'!$D:$D,AllPGundertake!$C67,'SP List (I-REAP)'!$P:$P,AllPGundertake!$J$3,'SP List (I-REAP)'!$I:$I,$N$6))))</f>
        <v>0</v>
      </c>
      <c r="O67" s="148" t="str">
        <f>IF($J$3="Entire Portfolio",SUMIFS('SP List (I-REAP)'!$O:$O,'SP List (I-REAP)'!$D:$D,AllPGundertake!$C67,'SP List (I-REAP)'!$I:$I,AllPGundertake!$N$6),IF($J$3="Approved Subprojects",SUMIFS('SP List (I-REAP)'!$O:$O,'SP List (I-REAP)'!$D:$D,AllPGundertake!$C67,'SP List (I-REAP)'!$P:$P,AllPGundertake!$J$3,'SP List (I-REAP)'!$I:$I,AllPGundertake!$N$6),IF($J$3="Pipelined Subprojects",SUMIFS('SP List (I-REAP)'!$O:$O,'SP List (I-REAP)'!$D:$D,AllPGundertake!$C67,'SP List (I-REAP)'!$P:$P,AllPGundertake!$J$3,'SP List (I-REAP)'!$I:$I,AllPGundertake!$N$6))))/1000000</f>
        <v>0</v>
      </c>
      <c r="P67" s="149" t="str">
        <f>IF($J$3="Entire Portfolio",SUMIFS('SP List (I-REAP)'!$AA:$AA,'SP List (I-REAP)'!$D:$D,AllPGundertake!$C67,'SP List (I-REAP)'!$I:$I,$N$6),IF($J$3="Approved Subprojects",SUMIFS('SP List (I-REAP)'!$AA:$AA,'SP List (I-REAP)'!$D:$D,AllPGundertake!$C67,'SP List (I-REAP)'!$P:$P,AllPGundertake!$J$3,'SP List (I-REAP)'!$I:$I,$N$6),IF($J$3="Pipelined Subprojects",SUMIFS('SP List (I-REAP)'!$AA:$AA,'SP List (I-REAP)'!$D:$D,AllPGundertake!$C67,'SP List (I-REAP)'!$P:$P,AllPGundertake!$J$3,'SP List (I-REAP)'!$I:$I,$N$6))))</f>
        <v>0</v>
      </c>
      <c r="Q67" s="149" t="str">
        <f>IF($J$3="Entire Portfolio",SUMIFS('SP List (I-REAP)'!$AD:$AD,'SP List (I-REAP)'!$D:$D,AllPGundertake!$C67,'SP List (I-REAP)'!$I:$I,$N$6),IF($J$3="Approved Subprojects",SUMIFS('SP List (I-REAP)'!$AD:$AD,'SP List (I-REAP)'!$D:$D,AllPGundertake!$C67,'SP List (I-REAP)'!$P:$P,AllPGundertake!$J$3,'SP List (I-REAP)'!$I:$I,$N$6),IF($J$3="Pipelined Subprojects",SUMIFS('SP List (I-REAP)'!$AD:$AD,'SP List (I-REAP)'!$D:$D,AllPGundertake!$C67,'SP List (I-REAP)'!$P:$P,AllPGundertake!$J$3,'SP List (I-REAP)'!$I:$I,$N$6))))</f>
        <v>0</v>
      </c>
      <c r="R67" s="149" t="str">
        <f>IF($J$3="Entire Portfolio",COUNTIFS('SP List (I-REAP)'!$D:$D,AllPGundertake!$C67,'SP List (I-REAP)'!$I:$I,$R$6),IF($J$3="Approved Subprojects",COUNTIFS('SP List (I-REAP)'!$D:$D,AllPGundertake!$C67,'SP List (I-REAP)'!$P:$P,AllPGundertake!$J$3,'SP List (I-REAP)'!$I:$I,$R$6),IF($J$3="Pipelined Subprojects",COUNTIFS('SP List (I-REAP)'!$D:$D,AllPGundertake!$C67,'SP List (I-REAP)'!$P:$P,AllPGundertake!$J$3,'SP List (I-REAP)'!$I:$I,$R$6))))</f>
        <v>0</v>
      </c>
      <c r="S67" s="148" t="str">
        <f>IF($J$3="Entire Portfolio",SUMIFS('SP List (I-REAP)'!$O:$O,'SP List (I-REAP)'!$D:$D,AllPGundertake!$C67,'SP List (I-REAP)'!$I:$I,AllPGundertake!$R$6),IF($J$3="Approved Subprojects",SUMIFS('SP List (I-REAP)'!$O:$O,'SP List (I-REAP)'!$D:$D,AllPGundertake!$C67,'SP List (I-REAP)'!$P:$P,AllPGundertake!$J$3,'SP List (I-REAP)'!$I:$I,AllPGundertake!$R$6),IF($J$3="Pipelined Subprojects",SUMIFS('SP List (I-REAP)'!$O:$O,'SP List (I-REAP)'!$D:$D,AllPGundertake!$C67,'SP List (I-REAP)'!$P:$P,AllPGundertake!$J$3,'SP List (I-REAP)'!$I:$I,AllPGundertake!$R$6))))/1000000</f>
        <v>0</v>
      </c>
      <c r="T67" s="149" t="str">
        <f>IF($J$3="Entire Portfolio",SUMIFS('SP List (I-REAP)'!$AA:$AA,'SP List (I-REAP)'!$D:$D,AllPGundertake!$C67,'SP List (I-REAP)'!$I:$I,$R$6),IF($J$3="Approved Subprojects",SUMIFS('SP List (I-REAP)'!$AA:$AA,'SP List (I-REAP)'!$D:$D,AllPGundertake!$C67,'SP List (I-REAP)'!$P:$P,AllPGundertake!$J$3,'SP List (I-REAP)'!$I:$I,$R$6),IF($J$3="Pipelined Subprojects",SUMIFS('SP List (I-REAP)'!$AA:$AA,'SP List (I-REAP)'!$D:$D,AllPGundertake!$C67,'SP List (I-REAP)'!$P:$P,AllPGundertake!$J$3,'SP List (I-REAP)'!$I:$I,$R$6))))</f>
        <v>0</v>
      </c>
      <c r="U67" s="149" t="str">
        <f>IF($J$3="Entire Portfolio",SUMIFS('SP List (I-REAP)'!$AD:$AD,'SP List (I-REAP)'!$D:$D,AllPGundertake!$C67,'SP List (I-REAP)'!$I:$I,$R$6),IF($J$3="Approved Subprojects",SUMIFS('SP List (I-REAP)'!$AD:$AD,'SP List (I-REAP)'!$D:$D,AllPGundertake!$C67,'SP List (I-REAP)'!$P:$P,AllPGundertake!$J$3,'SP List (I-REAP)'!$I:$I,$R$6),IF($J$3="Pipelined Subprojects",SUMIFS('SP List (I-REAP)'!$AD:$AD,'SP List (I-REAP)'!$D:$D,AllPGundertake!$C67,'SP List (I-REAP)'!$P:$P,AllPGundertake!$J$3,'SP List (I-REAP)'!$I:$I,$R$6))))</f>
        <v>0</v>
      </c>
      <c r="V67" s="149" t="str">
        <f>IF($J$3="Entire Portfolio",COUNTIFS('SP List (I-REAP)'!$D:$D,AllPGundertake!$C67,'SP List (I-REAP)'!$I:$I,$V$6),IF($J$3="Approved Subprojects",COUNTIFS('SP List (I-REAP)'!$D:$D,AllPGundertake!$C67,'SP List (I-REAP)'!$P:$P,AllPGundertake!$J$3,'SP List (I-REAP)'!$I:$I,$V$6),IF($J$3="Pipelined Subprojects",COUNTIFS('SP List (I-REAP)'!$D:$D,AllPGundertake!$C67,'SP List (I-REAP)'!$P:$P,AllPGundertake!$J$3,'SP List (I-REAP)'!$I:$I,$V$6))))</f>
        <v>0</v>
      </c>
      <c r="W67" s="148" t="str">
        <f>IF($J$3="Entire Portfolio",SUMIFS('SP List (I-REAP)'!$O:$O,'SP List (I-REAP)'!$D:$D,AllPGundertake!$C67,'SP List (I-REAP)'!$I:$I,AllPGundertake!$V$6),IF($J$3="Approved Subprojects",SUMIFS('SP List (I-REAP)'!$O:$O,'SP List (I-REAP)'!$D:$D,AllPGundertake!$C67,'SP List (I-REAP)'!$P:$P,AllPGundertake!$J$3,'SP List (I-REAP)'!$I:$I,AllPGundertake!$V$6),IF($J$3="Pipelined Subprojects",SUMIFS('SP List (I-REAP)'!$O:$O,'SP List (I-REAP)'!$D:$D,AllPGundertake!$C67,'SP List (I-REAP)'!$P:$P,AllPGundertake!$J$3,'SP List (I-REAP)'!$I:$I,AllPGundertake!$V$6))))/1000000</f>
        <v>0</v>
      </c>
      <c r="X67" s="149" t="str">
        <f>IF($J$3="Entire Portfolio",SUMIFS('SP List (I-REAP)'!$AA:$AA,'SP List (I-REAP)'!$D:$D,AllPGundertake!$C67,'SP List (I-REAP)'!$I:$I,$V$6),IF($J$3="Approved Subprojects",SUMIFS('SP List (I-REAP)'!$AA:$AA,'SP List (I-REAP)'!$D:$D,AllPGundertake!$C67,'SP List (I-REAP)'!$P:$P,AllPGundertake!$J$3,'SP List (I-REAP)'!$I:$I,$V$6),IF($J$3="Pipelined Subprojects",SUMIFS('SP List (I-REAP)'!$AA:$AA,'SP List (I-REAP)'!$D:$D,AllPGundertake!$C67,'SP List (I-REAP)'!$P:$P,AllPGundertake!$J$3,'SP List (I-REAP)'!$I:$I,$V$6))))</f>
        <v>0</v>
      </c>
      <c r="Y67" s="149" t="str">
        <f>IF($J$3="Entire Portfolio",SUMIFS('SP List (I-REAP)'!$AD:$AD,'SP List (I-REAP)'!$D:$D,AllPGundertake!$C67,'SP List (I-REAP)'!$I:$I,$V$6),IF($J$3="Approved Subprojects",SUMIFS('SP List (I-REAP)'!$AD:$AD,'SP List (I-REAP)'!$D:$D,AllPGundertake!$C67,'SP List (I-REAP)'!$P:$P,AllPGundertake!$J$3,'SP List (I-REAP)'!$I:$I,$V$6),IF($J$3="Pipelined Subprojects",SUMIFS('SP List (I-REAP)'!$AD:$AD,'SP List (I-REAP)'!$D:$D,AllPGundertake!$C67,'SP List (I-REAP)'!$P:$P,AllPGundertake!$J$3,'SP List (I-REAP)'!$I:$I,$V$6))))</f>
        <v>0</v>
      </c>
    </row>
    <row r="68" spans="1:26">
      <c r="B68" s="196" t="s">
        <v>30</v>
      </c>
      <c r="C68" s="196" t="s">
        <v>65</v>
      </c>
      <c r="D68" s="149" t="str">
        <f>IF($J$3="Entire Portfolio",COUNTIF('SP List (I-REAP)'!$D:$D,AllPGundertake!$C68),IF($J$3="Approved Subprojects",COUNTIFS('SP List (I-REAP)'!$D:$D,AllPGundertake!$C68,'SP List (I-REAP)'!$P:$P,AllPGundertake!$J$3),IF($J$3="Pipelined Subprojects",COUNTIFS('SP List (I-REAP)'!$D:$D,AllPGundertake!$C68,'SP List (I-REAP)'!$P:$P,AllPGundertake!$J$3))))</f>
        <v>0</v>
      </c>
      <c r="E68" s="148" t="str">
        <f>IF($J$3="Entire Portfolio",SUMIF('SP List (I-REAP)'!$D:$D,AllPGundertake!$C68,'SP List (I-REAP)'!$O:$O),IF($J$3="Approved Subprojects",SUMIFS('SP List (I-REAP)'!$O:$O,'SP List (I-REAP)'!$D:$D,AllPGundertake!$C68,'SP List (I-REAP)'!$P:$P,AllPGundertake!$J$3),IF($J$3="Pipelined Subprojects",SUMIFS('SP List (I-REAP)'!$O:$O,'SP List (I-REAP)'!$D:$D,AllPGundertake!$C68,'SP List (I-REAP)'!$P:$P,AllPGundertake!$J$3))))/1000000</f>
        <v>0</v>
      </c>
      <c r="F68" s="149" t="str">
        <f>IF($J$3="Entire Portfolio",SUMIF('SP List (I-REAP)'!$D:$D,AllPGundertake!$C68,'SP List (I-REAP)'!$AA:$AA),IF($J$3="Approved Subprojects",SUMIFS('SP List (I-REAP)'!$AA:$AA,'SP List (I-REAP)'!$D:$D,AllPGundertake!$C68,'SP List (I-REAP)'!$P:$P,AllPGundertake!$J$3),IF($J$3="Pipelined Subprojects",SUMIFS('SP List (I-REAP)'!$AA:$AA,'SP List (I-REAP)'!$D:$D,AllPGundertake!$C68,'SP List (I-REAP)'!$P:$P,AllPGundertake!$J$3))))</f>
        <v>0</v>
      </c>
      <c r="G68" s="149" t="str">
        <f>IF($J$3="Entire Portfolio",SUMIF('SP List (I-REAP)'!$D:$D,AllPGundertake!$C68,'SP List (I-REAP)'!$AD:$AD),IF($J$3="Approved Subprojects",SUMIFS('SP List (I-REAP)'!$AD:$AD,'SP List (I-REAP)'!$D:$D,AllPGundertake!$C68,'SP List (I-REAP)'!$P:$P,AllPGundertake!$J$3),IF($J$3="Pipelined Subprojects",SUMIFS('SP List (I-REAP)'!$AD:$AD,'SP List (I-REAP)'!$D:$D,AllPGundertake!$C68,'SP List (I-REAP)'!$P:$P,AllPGundertake!$J$3))))</f>
        <v>0</v>
      </c>
      <c r="H68" s="159" t="str">
        <f>IFERROR((+E68/F68)*1000," ")</f>
        <v>0</v>
      </c>
      <c r="I68" s="159" t="str">
        <f>IFERROR(E68*1000/G68," ")</f>
        <v>0</v>
      </c>
      <c r="J68" s="149" t="str">
        <f>IF($J$3="Entire Portfolio",COUNTIFS('SP List (I-REAP)'!$D:$D,AllPGundertake!$C68,'SP List (I-REAP)'!$I:$I,$J$6),IF($J$3="Approved Subprojects",COUNTIFS('SP List (I-REAP)'!$D:$D,AllPGundertake!$C68,'SP List (I-REAP)'!$P:$P,AllPGundertake!$J$3,'SP List (I-REAP)'!$I:$I,$J$6),IF($J$3="Pipelined Subprojects",COUNTIFS('SP List (I-REAP)'!$D:$D,AllPGundertake!$C68,'SP List (I-REAP)'!$P:$P,AllPGundertake!$J$3,'SP List (I-REAP)'!$I:$I,$J$6))))</f>
        <v>0</v>
      </c>
      <c r="K68" s="148" t="str">
        <f>IF($J$3="Entire Portfolio",SUMIFS('SP List (I-REAP)'!$O:$O,'SP List (I-REAP)'!$D:$D,AllPGundertake!$C68,'SP List (I-REAP)'!$I:$I,AllPGundertake!$J$6),IF($J$3="Approved Subprojects",SUMIFS('SP List (I-REAP)'!$O:$O,'SP List (I-REAP)'!$D:$D,AllPGundertake!$C68,'SP List (I-REAP)'!$P:$P,AllPGundertake!$J$3,'SP List (I-REAP)'!$I:$I,AllPGundertake!$J$6),IF($J$3="Pipelined Subprojects",SUMIFS('SP List (I-REAP)'!$O:$O,'SP List (I-REAP)'!$D:$D,AllPGundertake!$C68,'SP List (I-REAP)'!$P:$P,AllPGundertake!$J$3,'SP List (I-REAP)'!$I:$I,AllPGundertake!$J$6))))/1000000</f>
        <v>0</v>
      </c>
      <c r="L68" s="149" t="str">
        <f>IF($J$3="Entire Portfolio",SUMIFS('SP List (I-REAP)'!$AA:$AA,'SP List (I-REAP)'!$D:$D,AllPGundertake!$C68,'SP List (I-REAP)'!$I:$I,$J$6),IF($J$3="Approved Subprojects",SUMIFS('SP List (I-REAP)'!$AA:$AA,'SP List (I-REAP)'!$D:$D,AllPGundertake!$C68,'SP List (I-REAP)'!$P:$P,AllPGundertake!$J$3,'SP List (I-REAP)'!$I:$I,$J$6),IF($J$3="Pipelined Subprojects",SUMIFS('SP List (I-REAP)'!$AA:$AA,'SP List (I-REAP)'!$D:$D,AllPGundertake!$C68,'SP List (I-REAP)'!$P:$P,AllPGundertake!$J$3,'SP List (I-REAP)'!$I:$I,$J$6))))</f>
        <v>0</v>
      </c>
      <c r="M68" s="149" t="str">
        <f>IF($J$3="Entire Portfolio",SUMIFS('SP List (I-REAP)'!$AD:$AD,'SP List (I-REAP)'!$D:$D,AllPGundertake!$C68,'SP List (I-REAP)'!$I:$I,$J$6),IF($J$3="Approved Subprojects",SUMIFS('SP List (I-REAP)'!$AD:$AD,'SP List (I-REAP)'!$D:$D,AllPGundertake!$C68,'SP List (I-REAP)'!$P:$P,AllPGundertake!$J$3,'SP List (I-REAP)'!$I:$I,$J$6),IF($J$3="Pipelined Subprojects",SUMIFS('SP List (I-REAP)'!$AD:$AD,'SP List (I-REAP)'!$D:$D,AllPGundertake!$C68,'SP List (I-REAP)'!$P:$P,AllPGundertake!$J$3,'SP List (I-REAP)'!$I:$I,$J$6))))</f>
        <v>0</v>
      </c>
      <c r="N68" s="149" t="str">
        <f>IF($J$3="Entire Portfolio",COUNTIFS('SP List (I-REAP)'!$D:$D,AllPGundertake!$C68,'SP List (I-REAP)'!$I:$I,$N$6),IF($J$3="Approved Subprojects",COUNTIFS('SP List (I-REAP)'!$D:$D,AllPGundertake!$C68,'SP List (I-REAP)'!$P:$P,AllPGundertake!$J$3,'SP List (I-REAP)'!$I:$I,$N$6),IF($J$3="Pipelined Subprojects",COUNTIFS('SP List (I-REAP)'!$D:$D,AllPGundertake!$C68,'SP List (I-REAP)'!$P:$P,AllPGundertake!$J$3,'SP List (I-REAP)'!$I:$I,$N$6))))</f>
        <v>0</v>
      </c>
      <c r="O68" s="148" t="str">
        <f>IF($J$3="Entire Portfolio",SUMIFS('SP List (I-REAP)'!$O:$O,'SP List (I-REAP)'!$D:$D,AllPGundertake!$C68,'SP List (I-REAP)'!$I:$I,AllPGundertake!$N$6),IF($J$3="Approved Subprojects",SUMIFS('SP List (I-REAP)'!$O:$O,'SP List (I-REAP)'!$D:$D,AllPGundertake!$C68,'SP List (I-REAP)'!$P:$P,AllPGundertake!$J$3,'SP List (I-REAP)'!$I:$I,AllPGundertake!$N$6),IF($J$3="Pipelined Subprojects",SUMIFS('SP List (I-REAP)'!$O:$O,'SP List (I-REAP)'!$D:$D,AllPGundertake!$C68,'SP List (I-REAP)'!$P:$P,AllPGundertake!$J$3,'SP List (I-REAP)'!$I:$I,AllPGundertake!$N$6))))/1000000</f>
        <v>0</v>
      </c>
      <c r="P68" s="149" t="str">
        <f>IF($J$3="Entire Portfolio",SUMIFS('SP List (I-REAP)'!$AA:$AA,'SP List (I-REAP)'!$D:$D,AllPGundertake!$C68,'SP List (I-REAP)'!$I:$I,$N$6),IF($J$3="Approved Subprojects",SUMIFS('SP List (I-REAP)'!$AA:$AA,'SP List (I-REAP)'!$D:$D,AllPGundertake!$C68,'SP List (I-REAP)'!$P:$P,AllPGundertake!$J$3,'SP List (I-REAP)'!$I:$I,$N$6),IF($J$3="Pipelined Subprojects",SUMIFS('SP List (I-REAP)'!$AA:$AA,'SP List (I-REAP)'!$D:$D,AllPGundertake!$C68,'SP List (I-REAP)'!$P:$P,AllPGundertake!$J$3,'SP List (I-REAP)'!$I:$I,$N$6))))</f>
        <v>0</v>
      </c>
      <c r="Q68" s="149" t="str">
        <f>IF($J$3="Entire Portfolio",SUMIFS('SP List (I-REAP)'!$AD:$AD,'SP List (I-REAP)'!$D:$D,AllPGundertake!$C68,'SP List (I-REAP)'!$I:$I,$N$6),IF($J$3="Approved Subprojects",SUMIFS('SP List (I-REAP)'!$AD:$AD,'SP List (I-REAP)'!$D:$D,AllPGundertake!$C68,'SP List (I-REAP)'!$P:$P,AllPGundertake!$J$3,'SP List (I-REAP)'!$I:$I,$N$6),IF($J$3="Pipelined Subprojects",SUMIFS('SP List (I-REAP)'!$AD:$AD,'SP List (I-REAP)'!$D:$D,AllPGundertake!$C68,'SP List (I-REAP)'!$P:$P,AllPGundertake!$J$3,'SP List (I-REAP)'!$I:$I,$N$6))))</f>
        <v>0</v>
      </c>
      <c r="R68" s="149" t="str">
        <f>IF($J$3="Entire Portfolio",COUNTIFS('SP List (I-REAP)'!$D:$D,AllPGundertake!$C68,'SP List (I-REAP)'!$I:$I,$R$6),IF($J$3="Approved Subprojects",COUNTIFS('SP List (I-REAP)'!$D:$D,AllPGundertake!$C68,'SP List (I-REAP)'!$P:$P,AllPGundertake!$J$3,'SP List (I-REAP)'!$I:$I,$R$6),IF($J$3="Pipelined Subprojects",COUNTIFS('SP List (I-REAP)'!$D:$D,AllPGundertake!$C68,'SP List (I-REAP)'!$P:$P,AllPGundertake!$J$3,'SP List (I-REAP)'!$I:$I,$R$6))))</f>
        <v>0</v>
      </c>
      <c r="S68" s="148" t="str">
        <f>IF($J$3="Entire Portfolio",SUMIFS('SP List (I-REAP)'!$O:$O,'SP List (I-REAP)'!$D:$D,AllPGundertake!$C68,'SP List (I-REAP)'!$I:$I,AllPGundertake!$R$6),IF($J$3="Approved Subprojects",SUMIFS('SP List (I-REAP)'!$O:$O,'SP List (I-REAP)'!$D:$D,AllPGundertake!$C68,'SP List (I-REAP)'!$P:$P,AllPGundertake!$J$3,'SP List (I-REAP)'!$I:$I,AllPGundertake!$R$6),IF($J$3="Pipelined Subprojects",SUMIFS('SP List (I-REAP)'!$O:$O,'SP List (I-REAP)'!$D:$D,AllPGundertake!$C68,'SP List (I-REAP)'!$P:$P,AllPGundertake!$J$3,'SP List (I-REAP)'!$I:$I,AllPGundertake!$R$6))))/1000000</f>
        <v>0</v>
      </c>
      <c r="T68" s="149" t="str">
        <f>IF($J$3="Entire Portfolio",SUMIFS('SP List (I-REAP)'!$AA:$AA,'SP List (I-REAP)'!$D:$D,AllPGundertake!$C68,'SP List (I-REAP)'!$I:$I,$R$6),IF($J$3="Approved Subprojects",SUMIFS('SP List (I-REAP)'!$AA:$AA,'SP List (I-REAP)'!$D:$D,AllPGundertake!$C68,'SP List (I-REAP)'!$P:$P,AllPGundertake!$J$3,'SP List (I-REAP)'!$I:$I,$R$6),IF($J$3="Pipelined Subprojects",SUMIFS('SP List (I-REAP)'!$AA:$AA,'SP List (I-REAP)'!$D:$D,AllPGundertake!$C68,'SP List (I-REAP)'!$P:$P,AllPGundertake!$J$3,'SP List (I-REAP)'!$I:$I,$R$6))))</f>
        <v>0</v>
      </c>
      <c r="U68" s="149" t="str">
        <f>IF($J$3="Entire Portfolio",SUMIFS('SP List (I-REAP)'!$AD:$AD,'SP List (I-REAP)'!$D:$D,AllPGundertake!$C68,'SP List (I-REAP)'!$I:$I,$R$6),IF($J$3="Approved Subprojects",SUMIFS('SP List (I-REAP)'!$AD:$AD,'SP List (I-REAP)'!$D:$D,AllPGundertake!$C68,'SP List (I-REAP)'!$P:$P,AllPGundertake!$J$3,'SP List (I-REAP)'!$I:$I,$R$6),IF($J$3="Pipelined Subprojects",SUMIFS('SP List (I-REAP)'!$AD:$AD,'SP List (I-REAP)'!$D:$D,AllPGundertake!$C68,'SP List (I-REAP)'!$P:$P,AllPGundertake!$J$3,'SP List (I-REAP)'!$I:$I,$R$6))))</f>
        <v>0</v>
      </c>
      <c r="V68" s="149" t="str">
        <f>IF($J$3="Entire Portfolio",COUNTIFS('SP List (I-REAP)'!$D:$D,AllPGundertake!$C68,'SP List (I-REAP)'!$I:$I,$V$6),IF($J$3="Approved Subprojects",COUNTIFS('SP List (I-REAP)'!$D:$D,AllPGundertake!$C68,'SP List (I-REAP)'!$P:$P,AllPGundertake!$J$3,'SP List (I-REAP)'!$I:$I,$V$6),IF($J$3="Pipelined Subprojects",COUNTIFS('SP List (I-REAP)'!$D:$D,AllPGundertake!$C68,'SP List (I-REAP)'!$P:$P,AllPGundertake!$J$3,'SP List (I-REAP)'!$I:$I,$V$6))))</f>
        <v>0</v>
      </c>
      <c r="W68" s="148" t="str">
        <f>IF($J$3="Entire Portfolio",SUMIFS('SP List (I-REAP)'!$O:$O,'SP List (I-REAP)'!$D:$D,AllPGundertake!$C68,'SP List (I-REAP)'!$I:$I,AllPGundertake!$V$6),IF($J$3="Approved Subprojects",SUMIFS('SP List (I-REAP)'!$O:$O,'SP List (I-REAP)'!$D:$D,AllPGundertake!$C68,'SP List (I-REAP)'!$P:$P,AllPGundertake!$J$3,'SP List (I-REAP)'!$I:$I,AllPGundertake!$V$6),IF($J$3="Pipelined Subprojects",SUMIFS('SP List (I-REAP)'!$O:$O,'SP List (I-REAP)'!$D:$D,AllPGundertake!$C68,'SP List (I-REAP)'!$P:$P,AllPGundertake!$J$3,'SP List (I-REAP)'!$I:$I,AllPGundertake!$V$6))))/1000000</f>
        <v>0</v>
      </c>
      <c r="X68" s="149" t="str">
        <f>IF($J$3="Entire Portfolio",SUMIFS('SP List (I-REAP)'!$AA:$AA,'SP List (I-REAP)'!$D:$D,AllPGundertake!$C68,'SP List (I-REAP)'!$I:$I,$V$6),IF($J$3="Approved Subprojects",SUMIFS('SP List (I-REAP)'!$AA:$AA,'SP List (I-REAP)'!$D:$D,AllPGundertake!$C68,'SP List (I-REAP)'!$P:$P,AllPGundertake!$J$3,'SP List (I-REAP)'!$I:$I,$V$6),IF($J$3="Pipelined Subprojects",SUMIFS('SP List (I-REAP)'!$AA:$AA,'SP List (I-REAP)'!$D:$D,AllPGundertake!$C68,'SP List (I-REAP)'!$P:$P,AllPGundertake!$J$3,'SP List (I-REAP)'!$I:$I,$V$6))))</f>
        <v>0</v>
      </c>
      <c r="Y68" s="149" t="str">
        <f>IF($J$3="Entire Portfolio",SUMIFS('SP List (I-REAP)'!$AD:$AD,'SP List (I-REAP)'!$D:$D,AllPGundertake!$C68,'SP List (I-REAP)'!$I:$I,$V$6),IF($J$3="Approved Subprojects",SUMIFS('SP List (I-REAP)'!$AD:$AD,'SP List (I-REAP)'!$D:$D,AllPGundertake!$C68,'SP List (I-REAP)'!$P:$P,AllPGundertake!$J$3,'SP List (I-REAP)'!$I:$I,$V$6),IF($J$3="Pipelined Subprojects",SUMIFS('SP List (I-REAP)'!$AD:$AD,'SP List (I-REAP)'!$D:$D,AllPGundertake!$C68,'SP List (I-REAP)'!$P:$P,AllPGundertake!$J$3,'SP List (I-REAP)'!$I:$I,$V$6))))</f>
        <v>0</v>
      </c>
    </row>
    <row r="69" spans="1:26">
      <c r="B69" s="196" t="s">
        <v>30</v>
      </c>
      <c r="C69" s="196" t="s">
        <v>75</v>
      </c>
      <c r="D69" s="149" t="str">
        <f>IF($J$3="Entire Portfolio",COUNTIF('SP List (I-REAP)'!$D:$D,AllPGundertake!$C69),IF($J$3="Approved Subprojects",COUNTIFS('SP List (I-REAP)'!$D:$D,AllPGundertake!$C69,'SP List (I-REAP)'!$P:$P,AllPGundertake!$J$3),IF($J$3="Pipelined Subprojects",COUNTIFS('SP List (I-REAP)'!$D:$D,AllPGundertake!$C69,'SP List (I-REAP)'!$P:$P,AllPGundertake!$J$3))))</f>
        <v>0</v>
      </c>
      <c r="E69" s="148" t="str">
        <f>IF($J$3="Entire Portfolio",SUMIF('SP List (I-REAP)'!$D:$D,AllPGundertake!$C69,'SP List (I-REAP)'!$O:$O),IF($J$3="Approved Subprojects",SUMIFS('SP List (I-REAP)'!$O:$O,'SP List (I-REAP)'!$D:$D,AllPGundertake!$C69,'SP List (I-REAP)'!$P:$P,AllPGundertake!$J$3),IF($J$3="Pipelined Subprojects",SUMIFS('SP List (I-REAP)'!$O:$O,'SP List (I-REAP)'!$D:$D,AllPGundertake!$C69,'SP List (I-REAP)'!$P:$P,AllPGundertake!$J$3))))/1000000</f>
        <v>0</v>
      </c>
      <c r="F69" s="149" t="str">
        <f>IF($J$3="Entire Portfolio",SUMIF('SP List (I-REAP)'!$D:$D,AllPGundertake!$C69,'SP List (I-REAP)'!$AA:$AA),IF($J$3="Approved Subprojects",SUMIFS('SP List (I-REAP)'!$AA:$AA,'SP List (I-REAP)'!$D:$D,AllPGundertake!$C69,'SP List (I-REAP)'!$P:$P,AllPGundertake!$J$3),IF($J$3="Pipelined Subprojects",SUMIFS('SP List (I-REAP)'!$AA:$AA,'SP List (I-REAP)'!$D:$D,AllPGundertake!$C69,'SP List (I-REAP)'!$P:$P,AllPGundertake!$J$3))))</f>
        <v>0</v>
      </c>
      <c r="G69" s="149" t="str">
        <f>IF($J$3="Entire Portfolio",SUMIF('SP List (I-REAP)'!$D:$D,AllPGundertake!$C69,'SP List (I-REAP)'!$AD:$AD),IF($J$3="Approved Subprojects",SUMIFS('SP List (I-REAP)'!$AD:$AD,'SP List (I-REAP)'!$D:$D,AllPGundertake!$C69,'SP List (I-REAP)'!$P:$P,AllPGundertake!$J$3),IF($J$3="Pipelined Subprojects",SUMIFS('SP List (I-REAP)'!$AD:$AD,'SP List (I-REAP)'!$D:$D,AllPGundertake!$C69,'SP List (I-REAP)'!$P:$P,AllPGundertake!$J$3))))</f>
        <v>0</v>
      </c>
      <c r="H69" s="159" t="str">
        <f>IFERROR((+E69/F69)*1000," ")</f>
        <v>0</v>
      </c>
      <c r="I69" s="159" t="str">
        <f>IFERROR(E69*1000/G69," ")</f>
        <v>0</v>
      </c>
      <c r="J69" s="149" t="str">
        <f>IF($J$3="Entire Portfolio",COUNTIFS('SP List (I-REAP)'!$D:$D,AllPGundertake!$C69,'SP List (I-REAP)'!$I:$I,$J$6),IF($J$3="Approved Subprojects",COUNTIFS('SP List (I-REAP)'!$D:$D,AllPGundertake!$C69,'SP List (I-REAP)'!$P:$P,AllPGundertake!$J$3,'SP List (I-REAP)'!$I:$I,$J$6),IF($J$3="Pipelined Subprojects",COUNTIFS('SP List (I-REAP)'!$D:$D,AllPGundertake!$C69,'SP List (I-REAP)'!$P:$P,AllPGundertake!$J$3,'SP List (I-REAP)'!$I:$I,$J$6))))</f>
        <v>0</v>
      </c>
      <c r="K69" s="148" t="str">
        <f>IF($J$3="Entire Portfolio",SUMIFS('SP List (I-REAP)'!$O:$O,'SP List (I-REAP)'!$D:$D,AllPGundertake!$C69,'SP List (I-REAP)'!$I:$I,AllPGundertake!$J$6),IF($J$3="Approved Subprojects",SUMIFS('SP List (I-REAP)'!$O:$O,'SP List (I-REAP)'!$D:$D,AllPGundertake!$C69,'SP List (I-REAP)'!$P:$P,AllPGundertake!$J$3,'SP List (I-REAP)'!$I:$I,AllPGundertake!$J$6),IF($J$3="Pipelined Subprojects",SUMIFS('SP List (I-REAP)'!$O:$O,'SP List (I-REAP)'!$D:$D,AllPGundertake!$C69,'SP List (I-REAP)'!$P:$P,AllPGundertake!$J$3,'SP List (I-REAP)'!$I:$I,AllPGundertake!$J$6))))/1000000</f>
        <v>0</v>
      </c>
      <c r="L69" s="149" t="str">
        <f>IF($J$3="Entire Portfolio",SUMIFS('SP List (I-REAP)'!$AA:$AA,'SP List (I-REAP)'!$D:$D,AllPGundertake!$C69,'SP List (I-REAP)'!$I:$I,$J$6),IF($J$3="Approved Subprojects",SUMIFS('SP List (I-REAP)'!$AA:$AA,'SP List (I-REAP)'!$D:$D,AllPGundertake!$C69,'SP List (I-REAP)'!$P:$P,AllPGundertake!$J$3,'SP List (I-REAP)'!$I:$I,$J$6),IF($J$3="Pipelined Subprojects",SUMIFS('SP List (I-REAP)'!$AA:$AA,'SP List (I-REAP)'!$D:$D,AllPGundertake!$C69,'SP List (I-REAP)'!$P:$P,AllPGundertake!$J$3,'SP List (I-REAP)'!$I:$I,$J$6))))</f>
        <v>0</v>
      </c>
      <c r="M69" s="149" t="str">
        <f>IF($J$3="Entire Portfolio",SUMIFS('SP List (I-REAP)'!$AD:$AD,'SP List (I-REAP)'!$D:$D,AllPGundertake!$C69,'SP List (I-REAP)'!$I:$I,$J$6),IF($J$3="Approved Subprojects",SUMIFS('SP List (I-REAP)'!$AD:$AD,'SP List (I-REAP)'!$D:$D,AllPGundertake!$C69,'SP List (I-REAP)'!$P:$P,AllPGundertake!$J$3,'SP List (I-REAP)'!$I:$I,$J$6),IF($J$3="Pipelined Subprojects",SUMIFS('SP List (I-REAP)'!$AD:$AD,'SP List (I-REAP)'!$D:$D,AllPGundertake!$C69,'SP List (I-REAP)'!$P:$P,AllPGundertake!$J$3,'SP List (I-REAP)'!$I:$I,$J$6))))</f>
        <v>0</v>
      </c>
      <c r="N69" s="149" t="str">
        <f>IF($J$3="Entire Portfolio",COUNTIFS('SP List (I-REAP)'!$D:$D,AllPGundertake!$C69,'SP List (I-REAP)'!$I:$I,$N$6),IF($J$3="Approved Subprojects",COUNTIFS('SP List (I-REAP)'!$D:$D,AllPGundertake!$C69,'SP List (I-REAP)'!$P:$P,AllPGundertake!$J$3,'SP List (I-REAP)'!$I:$I,$N$6),IF($J$3="Pipelined Subprojects",COUNTIFS('SP List (I-REAP)'!$D:$D,AllPGundertake!$C69,'SP List (I-REAP)'!$P:$P,AllPGundertake!$J$3,'SP List (I-REAP)'!$I:$I,$N$6))))</f>
        <v>0</v>
      </c>
      <c r="O69" s="148" t="str">
        <f>IF($J$3="Entire Portfolio",SUMIFS('SP List (I-REAP)'!$O:$O,'SP List (I-REAP)'!$D:$D,AllPGundertake!$C69,'SP List (I-REAP)'!$I:$I,AllPGundertake!$N$6),IF($J$3="Approved Subprojects",SUMIFS('SP List (I-REAP)'!$O:$O,'SP List (I-REAP)'!$D:$D,AllPGundertake!$C69,'SP List (I-REAP)'!$P:$P,AllPGundertake!$J$3,'SP List (I-REAP)'!$I:$I,AllPGundertake!$N$6),IF($J$3="Pipelined Subprojects",SUMIFS('SP List (I-REAP)'!$O:$O,'SP List (I-REAP)'!$D:$D,AllPGundertake!$C69,'SP List (I-REAP)'!$P:$P,AllPGundertake!$J$3,'SP List (I-REAP)'!$I:$I,AllPGundertake!$N$6))))/1000000</f>
        <v>0</v>
      </c>
      <c r="P69" s="149" t="str">
        <f>IF($J$3="Entire Portfolio",SUMIFS('SP List (I-REAP)'!$AA:$AA,'SP List (I-REAP)'!$D:$D,AllPGundertake!$C69,'SP List (I-REAP)'!$I:$I,$N$6),IF($J$3="Approved Subprojects",SUMIFS('SP List (I-REAP)'!$AA:$AA,'SP List (I-REAP)'!$D:$D,AllPGundertake!$C69,'SP List (I-REAP)'!$P:$P,AllPGundertake!$J$3,'SP List (I-REAP)'!$I:$I,$N$6),IF($J$3="Pipelined Subprojects",SUMIFS('SP List (I-REAP)'!$AA:$AA,'SP List (I-REAP)'!$D:$D,AllPGundertake!$C69,'SP List (I-REAP)'!$P:$P,AllPGundertake!$J$3,'SP List (I-REAP)'!$I:$I,$N$6))))</f>
        <v>0</v>
      </c>
      <c r="Q69" s="149" t="str">
        <f>IF($J$3="Entire Portfolio",SUMIFS('SP List (I-REAP)'!$AD:$AD,'SP List (I-REAP)'!$D:$D,AllPGundertake!$C69,'SP List (I-REAP)'!$I:$I,$N$6),IF($J$3="Approved Subprojects",SUMIFS('SP List (I-REAP)'!$AD:$AD,'SP List (I-REAP)'!$D:$D,AllPGundertake!$C69,'SP List (I-REAP)'!$P:$P,AllPGundertake!$J$3,'SP List (I-REAP)'!$I:$I,$N$6),IF($J$3="Pipelined Subprojects",SUMIFS('SP List (I-REAP)'!$AD:$AD,'SP List (I-REAP)'!$D:$D,AllPGundertake!$C69,'SP List (I-REAP)'!$P:$P,AllPGundertake!$J$3,'SP List (I-REAP)'!$I:$I,$N$6))))</f>
        <v>0</v>
      </c>
      <c r="R69" s="149" t="str">
        <f>IF($J$3="Entire Portfolio",COUNTIFS('SP List (I-REAP)'!$D:$D,AllPGundertake!$C69,'SP List (I-REAP)'!$I:$I,$R$6),IF($J$3="Approved Subprojects",COUNTIFS('SP List (I-REAP)'!$D:$D,AllPGundertake!$C69,'SP List (I-REAP)'!$P:$P,AllPGundertake!$J$3,'SP List (I-REAP)'!$I:$I,$R$6),IF($J$3="Pipelined Subprojects",COUNTIFS('SP List (I-REAP)'!$D:$D,AllPGundertake!$C69,'SP List (I-REAP)'!$P:$P,AllPGundertake!$J$3,'SP List (I-REAP)'!$I:$I,$R$6))))</f>
        <v>0</v>
      </c>
      <c r="S69" s="148" t="str">
        <f>IF($J$3="Entire Portfolio",SUMIFS('SP List (I-REAP)'!$O:$O,'SP List (I-REAP)'!$D:$D,AllPGundertake!$C69,'SP List (I-REAP)'!$I:$I,AllPGundertake!$R$6),IF($J$3="Approved Subprojects",SUMIFS('SP List (I-REAP)'!$O:$O,'SP List (I-REAP)'!$D:$D,AllPGundertake!$C69,'SP List (I-REAP)'!$P:$P,AllPGundertake!$J$3,'SP List (I-REAP)'!$I:$I,AllPGundertake!$R$6),IF($J$3="Pipelined Subprojects",SUMIFS('SP List (I-REAP)'!$O:$O,'SP List (I-REAP)'!$D:$D,AllPGundertake!$C69,'SP List (I-REAP)'!$P:$P,AllPGundertake!$J$3,'SP List (I-REAP)'!$I:$I,AllPGundertake!$R$6))))/1000000</f>
        <v>0</v>
      </c>
      <c r="T69" s="149" t="str">
        <f>IF($J$3="Entire Portfolio",SUMIFS('SP List (I-REAP)'!$AA:$AA,'SP List (I-REAP)'!$D:$D,AllPGundertake!$C69,'SP List (I-REAP)'!$I:$I,$R$6),IF($J$3="Approved Subprojects",SUMIFS('SP List (I-REAP)'!$AA:$AA,'SP List (I-REAP)'!$D:$D,AllPGundertake!$C69,'SP List (I-REAP)'!$P:$P,AllPGundertake!$J$3,'SP List (I-REAP)'!$I:$I,$R$6),IF($J$3="Pipelined Subprojects",SUMIFS('SP List (I-REAP)'!$AA:$AA,'SP List (I-REAP)'!$D:$D,AllPGundertake!$C69,'SP List (I-REAP)'!$P:$P,AllPGundertake!$J$3,'SP List (I-REAP)'!$I:$I,$R$6))))</f>
        <v>0</v>
      </c>
      <c r="U69" s="149" t="str">
        <f>IF($J$3="Entire Portfolio",SUMIFS('SP List (I-REAP)'!$AD:$AD,'SP List (I-REAP)'!$D:$D,AllPGundertake!$C69,'SP List (I-REAP)'!$I:$I,$R$6),IF($J$3="Approved Subprojects",SUMIFS('SP List (I-REAP)'!$AD:$AD,'SP List (I-REAP)'!$D:$D,AllPGundertake!$C69,'SP List (I-REAP)'!$P:$P,AllPGundertake!$J$3,'SP List (I-REAP)'!$I:$I,$R$6),IF($J$3="Pipelined Subprojects",SUMIFS('SP List (I-REAP)'!$AD:$AD,'SP List (I-REAP)'!$D:$D,AllPGundertake!$C69,'SP List (I-REAP)'!$P:$P,AllPGundertake!$J$3,'SP List (I-REAP)'!$I:$I,$R$6))))</f>
        <v>0</v>
      </c>
      <c r="V69" s="149" t="str">
        <f>IF($J$3="Entire Portfolio",COUNTIFS('SP List (I-REAP)'!$D:$D,AllPGundertake!$C69,'SP List (I-REAP)'!$I:$I,$V$6),IF($J$3="Approved Subprojects",COUNTIFS('SP List (I-REAP)'!$D:$D,AllPGundertake!$C69,'SP List (I-REAP)'!$P:$P,AllPGundertake!$J$3,'SP List (I-REAP)'!$I:$I,$V$6),IF($J$3="Pipelined Subprojects",COUNTIFS('SP List (I-REAP)'!$D:$D,AllPGundertake!$C69,'SP List (I-REAP)'!$P:$P,AllPGundertake!$J$3,'SP List (I-REAP)'!$I:$I,$V$6))))</f>
        <v>0</v>
      </c>
      <c r="W69" s="148" t="str">
        <f>IF($J$3="Entire Portfolio",SUMIFS('SP List (I-REAP)'!$O:$O,'SP List (I-REAP)'!$D:$D,AllPGundertake!$C69,'SP List (I-REAP)'!$I:$I,AllPGundertake!$V$6),IF($J$3="Approved Subprojects",SUMIFS('SP List (I-REAP)'!$O:$O,'SP List (I-REAP)'!$D:$D,AllPGundertake!$C69,'SP List (I-REAP)'!$P:$P,AllPGundertake!$J$3,'SP List (I-REAP)'!$I:$I,AllPGundertake!$V$6),IF($J$3="Pipelined Subprojects",SUMIFS('SP List (I-REAP)'!$O:$O,'SP List (I-REAP)'!$D:$D,AllPGundertake!$C69,'SP List (I-REAP)'!$P:$P,AllPGundertake!$J$3,'SP List (I-REAP)'!$I:$I,AllPGundertake!$V$6))))/1000000</f>
        <v>0</v>
      </c>
      <c r="X69" s="149" t="str">
        <f>IF($J$3="Entire Portfolio",SUMIFS('SP List (I-REAP)'!$AA:$AA,'SP List (I-REAP)'!$D:$D,AllPGundertake!$C69,'SP List (I-REAP)'!$I:$I,$V$6),IF($J$3="Approved Subprojects",SUMIFS('SP List (I-REAP)'!$AA:$AA,'SP List (I-REAP)'!$D:$D,AllPGundertake!$C69,'SP List (I-REAP)'!$P:$P,AllPGundertake!$J$3,'SP List (I-REAP)'!$I:$I,$V$6),IF($J$3="Pipelined Subprojects",SUMIFS('SP List (I-REAP)'!$AA:$AA,'SP List (I-REAP)'!$D:$D,AllPGundertake!$C69,'SP List (I-REAP)'!$P:$P,AllPGundertake!$J$3,'SP List (I-REAP)'!$I:$I,$V$6))))</f>
        <v>0</v>
      </c>
      <c r="Y69" s="149" t="str">
        <f>IF($J$3="Entire Portfolio",SUMIFS('SP List (I-REAP)'!$AD:$AD,'SP List (I-REAP)'!$D:$D,AllPGundertake!$C69,'SP List (I-REAP)'!$I:$I,$V$6),IF($J$3="Approved Subprojects",SUMIFS('SP List (I-REAP)'!$AD:$AD,'SP List (I-REAP)'!$D:$D,AllPGundertake!$C69,'SP List (I-REAP)'!$P:$P,AllPGundertake!$J$3,'SP List (I-REAP)'!$I:$I,$V$6),IF($J$3="Pipelined Subprojects",SUMIFS('SP List (I-REAP)'!$AD:$AD,'SP List (I-REAP)'!$D:$D,AllPGundertake!$C69,'SP List (I-REAP)'!$P:$P,AllPGundertake!$J$3,'SP List (I-REAP)'!$I:$I,$V$6))))</f>
        <v>0</v>
      </c>
    </row>
    <row r="70" spans="1:26">
      <c r="B70" s="196" t="s">
        <v>30</v>
      </c>
      <c r="C70" s="196" t="s">
        <v>86</v>
      </c>
      <c r="D70" s="149" t="str">
        <f>IF($J$3="Entire Portfolio",COUNTIF('SP List (I-REAP)'!$D:$D,AllPGundertake!$C70),IF($J$3="Approved Subprojects",COUNTIFS('SP List (I-REAP)'!$D:$D,AllPGundertake!$C70,'SP List (I-REAP)'!$P:$P,AllPGundertake!$J$3),IF($J$3="Pipelined Subprojects",COUNTIFS('SP List (I-REAP)'!$D:$D,AllPGundertake!$C70,'SP List (I-REAP)'!$P:$P,AllPGundertake!$J$3))))</f>
        <v>0</v>
      </c>
      <c r="E70" s="148" t="str">
        <f>IF($J$3="Entire Portfolio",SUMIF('SP List (I-REAP)'!$D:$D,AllPGundertake!$C70,'SP List (I-REAP)'!$O:$O),IF($J$3="Approved Subprojects",SUMIFS('SP List (I-REAP)'!$O:$O,'SP List (I-REAP)'!$D:$D,AllPGundertake!$C70,'SP List (I-REAP)'!$P:$P,AllPGundertake!$J$3),IF($J$3="Pipelined Subprojects",SUMIFS('SP List (I-REAP)'!$O:$O,'SP List (I-REAP)'!$D:$D,AllPGundertake!$C70,'SP List (I-REAP)'!$P:$P,AllPGundertake!$J$3))))/1000000</f>
        <v>0</v>
      </c>
      <c r="F70" s="149" t="str">
        <f>IF($J$3="Entire Portfolio",SUMIF('SP List (I-REAP)'!$D:$D,AllPGundertake!$C70,'SP List (I-REAP)'!$AA:$AA),IF($J$3="Approved Subprojects",SUMIFS('SP List (I-REAP)'!$AA:$AA,'SP List (I-REAP)'!$D:$D,AllPGundertake!$C70,'SP List (I-REAP)'!$P:$P,AllPGundertake!$J$3),IF($J$3="Pipelined Subprojects",SUMIFS('SP List (I-REAP)'!$AA:$AA,'SP List (I-REAP)'!$D:$D,AllPGundertake!$C70,'SP List (I-REAP)'!$P:$P,AllPGundertake!$J$3))))</f>
        <v>0</v>
      </c>
      <c r="G70" s="149" t="str">
        <f>IF($J$3="Entire Portfolio",SUMIF('SP List (I-REAP)'!$D:$D,AllPGundertake!$C70,'SP List (I-REAP)'!$AD:$AD),IF($J$3="Approved Subprojects",SUMIFS('SP List (I-REAP)'!$AD:$AD,'SP List (I-REAP)'!$D:$D,AllPGundertake!$C70,'SP List (I-REAP)'!$P:$P,AllPGundertake!$J$3),IF($J$3="Pipelined Subprojects",SUMIFS('SP List (I-REAP)'!$AD:$AD,'SP List (I-REAP)'!$D:$D,AllPGundertake!$C70,'SP List (I-REAP)'!$P:$P,AllPGundertake!$J$3))))</f>
        <v>0</v>
      </c>
      <c r="H70" s="159" t="str">
        <f>IFERROR((+E70/F70)*1000," ")</f>
        <v>0</v>
      </c>
      <c r="I70" s="159" t="str">
        <f>IFERROR(E70*1000/G70," ")</f>
        <v>0</v>
      </c>
      <c r="J70" s="149" t="str">
        <f>IF($J$3="Entire Portfolio",COUNTIFS('SP List (I-REAP)'!$D:$D,AllPGundertake!$C70,'SP List (I-REAP)'!$I:$I,$J$6),IF($J$3="Approved Subprojects",COUNTIFS('SP List (I-REAP)'!$D:$D,AllPGundertake!$C70,'SP List (I-REAP)'!$P:$P,AllPGundertake!$J$3,'SP List (I-REAP)'!$I:$I,$J$6),IF($J$3="Pipelined Subprojects",COUNTIFS('SP List (I-REAP)'!$D:$D,AllPGundertake!$C70,'SP List (I-REAP)'!$P:$P,AllPGundertake!$J$3,'SP List (I-REAP)'!$I:$I,$J$6))))</f>
        <v>0</v>
      </c>
      <c r="K70" s="148" t="str">
        <f>IF($J$3="Entire Portfolio",SUMIFS('SP List (I-REAP)'!$O:$O,'SP List (I-REAP)'!$D:$D,AllPGundertake!$C70,'SP List (I-REAP)'!$I:$I,AllPGundertake!$J$6),IF($J$3="Approved Subprojects",SUMIFS('SP List (I-REAP)'!$O:$O,'SP List (I-REAP)'!$D:$D,AllPGundertake!$C70,'SP List (I-REAP)'!$P:$P,AllPGundertake!$J$3,'SP List (I-REAP)'!$I:$I,AllPGundertake!$J$6),IF($J$3="Pipelined Subprojects",SUMIFS('SP List (I-REAP)'!$O:$O,'SP List (I-REAP)'!$D:$D,AllPGundertake!$C70,'SP List (I-REAP)'!$P:$P,AllPGundertake!$J$3,'SP List (I-REAP)'!$I:$I,AllPGundertake!$J$6))))/1000000</f>
        <v>0</v>
      </c>
      <c r="L70" s="149" t="str">
        <f>IF($J$3="Entire Portfolio",SUMIFS('SP List (I-REAP)'!$AA:$AA,'SP List (I-REAP)'!$D:$D,AllPGundertake!$C70,'SP List (I-REAP)'!$I:$I,$J$6),IF($J$3="Approved Subprojects",SUMIFS('SP List (I-REAP)'!$AA:$AA,'SP List (I-REAP)'!$D:$D,AllPGundertake!$C70,'SP List (I-REAP)'!$P:$P,AllPGundertake!$J$3,'SP List (I-REAP)'!$I:$I,$J$6),IF($J$3="Pipelined Subprojects",SUMIFS('SP List (I-REAP)'!$AA:$AA,'SP List (I-REAP)'!$D:$D,AllPGundertake!$C70,'SP List (I-REAP)'!$P:$P,AllPGundertake!$J$3,'SP List (I-REAP)'!$I:$I,$J$6))))</f>
        <v>0</v>
      </c>
      <c r="M70" s="149" t="str">
        <f>IF($J$3="Entire Portfolio",SUMIFS('SP List (I-REAP)'!$AD:$AD,'SP List (I-REAP)'!$D:$D,AllPGundertake!$C70,'SP List (I-REAP)'!$I:$I,$J$6),IF($J$3="Approved Subprojects",SUMIFS('SP List (I-REAP)'!$AD:$AD,'SP List (I-REAP)'!$D:$D,AllPGundertake!$C70,'SP List (I-REAP)'!$P:$P,AllPGundertake!$J$3,'SP List (I-REAP)'!$I:$I,$J$6),IF($J$3="Pipelined Subprojects",SUMIFS('SP List (I-REAP)'!$AD:$AD,'SP List (I-REAP)'!$D:$D,AllPGundertake!$C70,'SP List (I-REAP)'!$P:$P,AllPGundertake!$J$3,'SP List (I-REAP)'!$I:$I,$J$6))))</f>
        <v>0</v>
      </c>
      <c r="N70" s="149" t="str">
        <f>IF($J$3="Entire Portfolio",COUNTIFS('SP List (I-REAP)'!$D:$D,AllPGundertake!$C70,'SP List (I-REAP)'!$I:$I,$N$6),IF($J$3="Approved Subprojects",COUNTIFS('SP List (I-REAP)'!$D:$D,AllPGundertake!$C70,'SP List (I-REAP)'!$P:$P,AllPGundertake!$J$3,'SP List (I-REAP)'!$I:$I,$N$6),IF($J$3="Pipelined Subprojects",COUNTIFS('SP List (I-REAP)'!$D:$D,AllPGundertake!$C70,'SP List (I-REAP)'!$P:$P,AllPGundertake!$J$3,'SP List (I-REAP)'!$I:$I,$N$6))))</f>
        <v>0</v>
      </c>
      <c r="O70" s="148" t="str">
        <f>IF($J$3="Entire Portfolio",SUMIFS('SP List (I-REAP)'!$O:$O,'SP List (I-REAP)'!$D:$D,AllPGundertake!$C70,'SP List (I-REAP)'!$I:$I,AllPGundertake!$N$6),IF($J$3="Approved Subprojects",SUMIFS('SP List (I-REAP)'!$O:$O,'SP List (I-REAP)'!$D:$D,AllPGundertake!$C70,'SP List (I-REAP)'!$P:$P,AllPGundertake!$J$3,'SP List (I-REAP)'!$I:$I,AllPGundertake!$N$6),IF($J$3="Pipelined Subprojects",SUMIFS('SP List (I-REAP)'!$O:$O,'SP List (I-REAP)'!$D:$D,AllPGundertake!$C70,'SP List (I-REAP)'!$P:$P,AllPGundertake!$J$3,'SP List (I-REAP)'!$I:$I,AllPGundertake!$N$6))))/1000000</f>
        <v>0</v>
      </c>
      <c r="P70" s="149" t="str">
        <f>IF($J$3="Entire Portfolio",SUMIFS('SP List (I-REAP)'!$AA:$AA,'SP List (I-REAP)'!$D:$D,AllPGundertake!$C70,'SP List (I-REAP)'!$I:$I,$N$6),IF($J$3="Approved Subprojects",SUMIFS('SP List (I-REAP)'!$AA:$AA,'SP List (I-REAP)'!$D:$D,AllPGundertake!$C70,'SP List (I-REAP)'!$P:$P,AllPGundertake!$J$3,'SP List (I-REAP)'!$I:$I,$N$6),IF($J$3="Pipelined Subprojects",SUMIFS('SP List (I-REAP)'!$AA:$AA,'SP List (I-REAP)'!$D:$D,AllPGundertake!$C70,'SP List (I-REAP)'!$P:$P,AllPGundertake!$J$3,'SP List (I-REAP)'!$I:$I,$N$6))))</f>
        <v>0</v>
      </c>
      <c r="Q70" s="149" t="str">
        <f>IF($J$3="Entire Portfolio",SUMIFS('SP List (I-REAP)'!$AD:$AD,'SP List (I-REAP)'!$D:$D,AllPGundertake!$C70,'SP List (I-REAP)'!$I:$I,$N$6),IF($J$3="Approved Subprojects",SUMIFS('SP List (I-REAP)'!$AD:$AD,'SP List (I-REAP)'!$D:$D,AllPGundertake!$C70,'SP List (I-REAP)'!$P:$P,AllPGundertake!$J$3,'SP List (I-REAP)'!$I:$I,$N$6),IF($J$3="Pipelined Subprojects",SUMIFS('SP List (I-REAP)'!$AD:$AD,'SP List (I-REAP)'!$D:$D,AllPGundertake!$C70,'SP List (I-REAP)'!$P:$P,AllPGundertake!$J$3,'SP List (I-REAP)'!$I:$I,$N$6))))</f>
        <v>0</v>
      </c>
      <c r="R70" s="149" t="str">
        <f>IF($J$3="Entire Portfolio",COUNTIFS('SP List (I-REAP)'!$D:$D,AllPGundertake!$C70,'SP List (I-REAP)'!$I:$I,$R$6),IF($J$3="Approved Subprojects",COUNTIFS('SP List (I-REAP)'!$D:$D,AllPGundertake!$C70,'SP List (I-REAP)'!$P:$P,AllPGundertake!$J$3,'SP List (I-REAP)'!$I:$I,$R$6),IF($J$3="Pipelined Subprojects",COUNTIFS('SP List (I-REAP)'!$D:$D,AllPGundertake!$C70,'SP List (I-REAP)'!$P:$P,AllPGundertake!$J$3,'SP List (I-REAP)'!$I:$I,$R$6))))</f>
        <v>0</v>
      </c>
      <c r="S70" s="148" t="str">
        <f>IF($J$3="Entire Portfolio",SUMIFS('SP List (I-REAP)'!$O:$O,'SP List (I-REAP)'!$D:$D,AllPGundertake!$C70,'SP List (I-REAP)'!$I:$I,AllPGundertake!$R$6),IF($J$3="Approved Subprojects",SUMIFS('SP List (I-REAP)'!$O:$O,'SP List (I-REAP)'!$D:$D,AllPGundertake!$C70,'SP List (I-REAP)'!$P:$P,AllPGundertake!$J$3,'SP List (I-REAP)'!$I:$I,AllPGundertake!$R$6),IF($J$3="Pipelined Subprojects",SUMIFS('SP List (I-REAP)'!$O:$O,'SP List (I-REAP)'!$D:$D,AllPGundertake!$C70,'SP List (I-REAP)'!$P:$P,AllPGundertake!$J$3,'SP List (I-REAP)'!$I:$I,AllPGundertake!$R$6))))/1000000</f>
        <v>0</v>
      </c>
      <c r="T70" s="149" t="str">
        <f>IF($J$3="Entire Portfolio",SUMIFS('SP List (I-REAP)'!$AA:$AA,'SP List (I-REAP)'!$D:$D,AllPGundertake!$C70,'SP List (I-REAP)'!$I:$I,$R$6),IF($J$3="Approved Subprojects",SUMIFS('SP List (I-REAP)'!$AA:$AA,'SP List (I-REAP)'!$D:$D,AllPGundertake!$C70,'SP List (I-REAP)'!$P:$P,AllPGundertake!$J$3,'SP List (I-REAP)'!$I:$I,$R$6),IF($J$3="Pipelined Subprojects",SUMIFS('SP List (I-REAP)'!$AA:$AA,'SP List (I-REAP)'!$D:$D,AllPGundertake!$C70,'SP List (I-REAP)'!$P:$P,AllPGundertake!$J$3,'SP List (I-REAP)'!$I:$I,$R$6))))</f>
        <v>0</v>
      </c>
      <c r="U70" s="149" t="str">
        <f>IF($J$3="Entire Portfolio",SUMIFS('SP List (I-REAP)'!$AD:$AD,'SP List (I-REAP)'!$D:$D,AllPGundertake!$C70,'SP List (I-REAP)'!$I:$I,$R$6),IF($J$3="Approved Subprojects",SUMIFS('SP List (I-REAP)'!$AD:$AD,'SP List (I-REAP)'!$D:$D,AllPGundertake!$C70,'SP List (I-REAP)'!$P:$P,AllPGundertake!$J$3,'SP List (I-REAP)'!$I:$I,$R$6),IF($J$3="Pipelined Subprojects",SUMIFS('SP List (I-REAP)'!$AD:$AD,'SP List (I-REAP)'!$D:$D,AllPGundertake!$C70,'SP List (I-REAP)'!$P:$P,AllPGundertake!$J$3,'SP List (I-REAP)'!$I:$I,$R$6))))</f>
        <v>0</v>
      </c>
      <c r="V70" s="149" t="str">
        <f>IF($J$3="Entire Portfolio",COUNTIFS('SP List (I-REAP)'!$D:$D,AllPGundertake!$C70,'SP List (I-REAP)'!$I:$I,$V$6),IF($J$3="Approved Subprojects",COUNTIFS('SP List (I-REAP)'!$D:$D,AllPGundertake!$C70,'SP List (I-REAP)'!$P:$P,AllPGundertake!$J$3,'SP List (I-REAP)'!$I:$I,$V$6),IF($J$3="Pipelined Subprojects",COUNTIFS('SP List (I-REAP)'!$D:$D,AllPGundertake!$C70,'SP List (I-REAP)'!$P:$P,AllPGundertake!$J$3,'SP List (I-REAP)'!$I:$I,$V$6))))</f>
        <v>0</v>
      </c>
      <c r="W70" s="148" t="str">
        <f>IF($J$3="Entire Portfolio",SUMIFS('SP List (I-REAP)'!$O:$O,'SP List (I-REAP)'!$D:$D,AllPGundertake!$C70,'SP List (I-REAP)'!$I:$I,AllPGundertake!$V$6),IF($J$3="Approved Subprojects",SUMIFS('SP List (I-REAP)'!$O:$O,'SP List (I-REAP)'!$D:$D,AllPGundertake!$C70,'SP List (I-REAP)'!$P:$P,AllPGundertake!$J$3,'SP List (I-REAP)'!$I:$I,AllPGundertake!$V$6),IF($J$3="Pipelined Subprojects",SUMIFS('SP List (I-REAP)'!$O:$O,'SP List (I-REAP)'!$D:$D,AllPGundertake!$C70,'SP List (I-REAP)'!$P:$P,AllPGundertake!$J$3,'SP List (I-REAP)'!$I:$I,AllPGundertake!$V$6))))/1000000</f>
        <v>0</v>
      </c>
      <c r="X70" s="149" t="str">
        <f>IF($J$3="Entire Portfolio",SUMIFS('SP List (I-REAP)'!$AA:$AA,'SP List (I-REAP)'!$D:$D,AllPGundertake!$C70,'SP List (I-REAP)'!$I:$I,$V$6),IF($J$3="Approved Subprojects",SUMIFS('SP List (I-REAP)'!$AA:$AA,'SP List (I-REAP)'!$D:$D,AllPGundertake!$C70,'SP List (I-REAP)'!$P:$P,AllPGundertake!$J$3,'SP List (I-REAP)'!$I:$I,$V$6),IF($J$3="Pipelined Subprojects",SUMIFS('SP List (I-REAP)'!$AA:$AA,'SP List (I-REAP)'!$D:$D,AllPGundertake!$C70,'SP List (I-REAP)'!$P:$P,AllPGundertake!$J$3,'SP List (I-REAP)'!$I:$I,$V$6))))</f>
        <v>0</v>
      </c>
      <c r="Y70" s="149" t="str">
        <f>IF($J$3="Entire Portfolio",SUMIFS('SP List (I-REAP)'!$AD:$AD,'SP List (I-REAP)'!$D:$D,AllPGundertake!$C70,'SP List (I-REAP)'!$I:$I,$V$6),IF($J$3="Approved Subprojects",SUMIFS('SP List (I-REAP)'!$AD:$AD,'SP List (I-REAP)'!$D:$D,AllPGundertake!$C70,'SP List (I-REAP)'!$P:$P,AllPGundertake!$J$3,'SP List (I-REAP)'!$I:$I,$V$6),IF($J$3="Pipelined Subprojects",SUMIFS('SP List (I-REAP)'!$AD:$AD,'SP List (I-REAP)'!$D:$D,AllPGundertake!$C70,'SP List (I-REAP)'!$P:$P,AllPGundertake!$J$3,'SP List (I-REAP)'!$I:$I,$V$6))))</f>
        <v>0</v>
      </c>
    </row>
    <row r="71" spans="1:26">
      <c r="B71" s="196" t="s">
        <v>30</v>
      </c>
      <c r="C71" s="196" t="s">
        <v>91</v>
      </c>
      <c r="D71" s="149" t="str">
        <f>IF($J$3="Entire Portfolio",COUNTIF('SP List (I-REAP)'!$D:$D,AllPGundertake!$C71),IF($J$3="Approved Subprojects",COUNTIFS('SP List (I-REAP)'!$D:$D,AllPGundertake!$C71,'SP List (I-REAP)'!$P:$P,AllPGundertake!$J$3),IF($J$3="Pipelined Subprojects",COUNTIFS('SP List (I-REAP)'!$D:$D,AllPGundertake!$C71,'SP List (I-REAP)'!$P:$P,AllPGundertake!$J$3))))</f>
        <v>0</v>
      </c>
      <c r="E71" s="148" t="str">
        <f>IF($J$3="Entire Portfolio",SUMIF('SP List (I-REAP)'!$D:$D,AllPGundertake!$C71,'SP List (I-REAP)'!$O:$O),IF($J$3="Approved Subprojects",SUMIFS('SP List (I-REAP)'!$O:$O,'SP List (I-REAP)'!$D:$D,AllPGundertake!$C71,'SP List (I-REAP)'!$P:$P,AllPGundertake!$J$3),IF($J$3="Pipelined Subprojects",SUMIFS('SP List (I-REAP)'!$O:$O,'SP List (I-REAP)'!$D:$D,AllPGundertake!$C71,'SP List (I-REAP)'!$P:$P,AllPGundertake!$J$3))))/1000000</f>
        <v>0</v>
      </c>
      <c r="F71" s="149" t="str">
        <f>IF($J$3="Entire Portfolio",SUMIF('SP List (I-REAP)'!$D:$D,AllPGundertake!$C71,'SP List (I-REAP)'!$AA:$AA),IF($J$3="Approved Subprojects",SUMIFS('SP List (I-REAP)'!$AA:$AA,'SP List (I-REAP)'!$D:$D,AllPGundertake!$C71,'SP List (I-REAP)'!$P:$P,AllPGundertake!$J$3),IF($J$3="Pipelined Subprojects",SUMIFS('SP List (I-REAP)'!$AA:$AA,'SP List (I-REAP)'!$D:$D,AllPGundertake!$C71,'SP List (I-REAP)'!$P:$P,AllPGundertake!$J$3))))</f>
        <v>0</v>
      </c>
      <c r="G71" s="149" t="str">
        <f>IF($J$3="Entire Portfolio",SUMIF('SP List (I-REAP)'!$D:$D,AllPGundertake!$C71,'SP List (I-REAP)'!$AD:$AD),IF($J$3="Approved Subprojects",SUMIFS('SP List (I-REAP)'!$AD:$AD,'SP List (I-REAP)'!$D:$D,AllPGundertake!$C71,'SP List (I-REAP)'!$P:$P,AllPGundertake!$J$3),IF($J$3="Pipelined Subprojects",SUMIFS('SP List (I-REAP)'!$AD:$AD,'SP List (I-REAP)'!$D:$D,AllPGundertake!$C71,'SP List (I-REAP)'!$P:$P,AllPGundertake!$J$3))))</f>
        <v>0</v>
      </c>
      <c r="H71" s="159" t="str">
        <f>IFERROR((+E71/F71)*1000," ")</f>
        <v>0</v>
      </c>
      <c r="I71" s="159" t="str">
        <f>IFERROR(E71*1000/G71," ")</f>
        <v>0</v>
      </c>
      <c r="J71" s="149" t="str">
        <f>IF($J$3="Entire Portfolio",COUNTIFS('SP List (I-REAP)'!$D:$D,AllPGundertake!$C71,'SP List (I-REAP)'!$I:$I,$J$6),IF($J$3="Approved Subprojects",COUNTIFS('SP List (I-REAP)'!$D:$D,AllPGundertake!$C71,'SP List (I-REAP)'!$P:$P,AllPGundertake!$J$3,'SP List (I-REAP)'!$I:$I,$J$6),IF($J$3="Pipelined Subprojects",COUNTIFS('SP List (I-REAP)'!$D:$D,AllPGundertake!$C71,'SP List (I-REAP)'!$P:$P,AllPGundertake!$J$3,'SP List (I-REAP)'!$I:$I,$J$6))))</f>
        <v>0</v>
      </c>
      <c r="K71" s="148" t="str">
        <f>IF($J$3="Entire Portfolio",SUMIFS('SP List (I-REAP)'!$O:$O,'SP List (I-REAP)'!$D:$D,AllPGundertake!$C71,'SP List (I-REAP)'!$I:$I,AllPGundertake!$J$6),IF($J$3="Approved Subprojects",SUMIFS('SP List (I-REAP)'!$O:$O,'SP List (I-REAP)'!$D:$D,AllPGundertake!$C71,'SP List (I-REAP)'!$P:$P,AllPGundertake!$J$3,'SP List (I-REAP)'!$I:$I,AllPGundertake!$J$6),IF($J$3="Pipelined Subprojects",SUMIFS('SP List (I-REAP)'!$O:$O,'SP List (I-REAP)'!$D:$D,AllPGundertake!$C71,'SP List (I-REAP)'!$P:$P,AllPGundertake!$J$3,'SP List (I-REAP)'!$I:$I,AllPGundertake!$J$6))))/1000000</f>
        <v>0</v>
      </c>
      <c r="L71" s="149" t="str">
        <f>IF($J$3="Entire Portfolio",SUMIFS('SP List (I-REAP)'!$AA:$AA,'SP List (I-REAP)'!$D:$D,AllPGundertake!$C71,'SP List (I-REAP)'!$I:$I,$J$6),IF($J$3="Approved Subprojects",SUMIFS('SP List (I-REAP)'!$AA:$AA,'SP List (I-REAP)'!$D:$D,AllPGundertake!$C71,'SP List (I-REAP)'!$P:$P,AllPGundertake!$J$3,'SP List (I-REAP)'!$I:$I,$J$6),IF($J$3="Pipelined Subprojects",SUMIFS('SP List (I-REAP)'!$AA:$AA,'SP List (I-REAP)'!$D:$D,AllPGundertake!$C71,'SP List (I-REAP)'!$P:$P,AllPGundertake!$J$3,'SP List (I-REAP)'!$I:$I,$J$6))))</f>
        <v>0</v>
      </c>
      <c r="M71" s="149" t="str">
        <f>IF($J$3="Entire Portfolio",SUMIFS('SP List (I-REAP)'!$AD:$AD,'SP List (I-REAP)'!$D:$D,AllPGundertake!$C71,'SP List (I-REAP)'!$I:$I,$J$6),IF($J$3="Approved Subprojects",SUMIFS('SP List (I-REAP)'!$AD:$AD,'SP List (I-REAP)'!$D:$D,AllPGundertake!$C71,'SP List (I-REAP)'!$P:$P,AllPGundertake!$J$3,'SP List (I-REAP)'!$I:$I,$J$6),IF($J$3="Pipelined Subprojects",SUMIFS('SP List (I-REAP)'!$AD:$AD,'SP List (I-REAP)'!$D:$D,AllPGundertake!$C71,'SP List (I-REAP)'!$P:$P,AllPGundertake!$J$3,'SP List (I-REAP)'!$I:$I,$J$6))))</f>
        <v>0</v>
      </c>
      <c r="N71" s="149" t="str">
        <f>IF($J$3="Entire Portfolio",COUNTIFS('SP List (I-REAP)'!$D:$D,AllPGundertake!$C71,'SP List (I-REAP)'!$I:$I,$N$6),IF($J$3="Approved Subprojects",COUNTIFS('SP List (I-REAP)'!$D:$D,AllPGundertake!$C71,'SP List (I-REAP)'!$P:$P,AllPGundertake!$J$3,'SP List (I-REAP)'!$I:$I,$N$6),IF($J$3="Pipelined Subprojects",COUNTIFS('SP List (I-REAP)'!$D:$D,AllPGundertake!$C71,'SP List (I-REAP)'!$P:$P,AllPGundertake!$J$3,'SP List (I-REAP)'!$I:$I,$N$6))))</f>
        <v>0</v>
      </c>
      <c r="O71" s="148" t="str">
        <f>IF($J$3="Entire Portfolio",SUMIFS('SP List (I-REAP)'!$O:$O,'SP List (I-REAP)'!$D:$D,AllPGundertake!$C71,'SP List (I-REAP)'!$I:$I,AllPGundertake!$N$6),IF($J$3="Approved Subprojects",SUMIFS('SP List (I-REAP)'!$O:$O,'SP List (I-REAP)'!$D:$D,AllPGundertake!$C71,'SP List (I-REAP)'!$P:$P,AllPGundertake!$J$3,'SP List (I-REAP)'!$I:$I,AllPGundertake!$N$6),IF($J$3="Pipelined Subprojects",SUMIFS('SP List (I-REAP)'!$O:$O,'SP List (I-REAP)'!$D:$D,AllPGundertake!$C71,'SP List (I-REAP)'!$P:$P,AllPGundertake!$J$3,'SP List (I-REAP)'!$I:$I,AllPGundertake!$N$6))))/1000000</f>
        <v>0</v>
      </c>
      <c r="P71" s="149" t="str">
        <f>IF($J$3="Entire Portfolio",SUMIFS('SP List (I-REAP)'!$AA:$AA,'SP List (I-REAP)'!$D:$D,AllPGundertake!$C71,'SP List (I-REAP)'!$I:$I,$N$6),IF($J$3="Approved Subprojects",SUMIFS('SP List (I-REAP)'!$AA:$AA,'SP List (I-REAP)'!$D:$D,AllPGundertake!$C71,'SP List (I-REAP)'!$P:$P,AllPGundertake!$J$3,'SP List (I-REAP)'!$I:$I,$N$6),IF($J$3="Pipelined Subprojects",SUMIFS('SP List (I-REAP)'!$AA:$AA,'SP List (I-REAP)'!$D:$D,AllPGundertake!$C71,'SP List (I-REAP)'!$P:$P,AllPGundertake!$J$3,'SP List (I-REAP)'!$I:$I,$N$6))))</f>
        <v>0</v>
      </c>
      <c r="Q71" s="149" t="str">
        <f>IF($J$3="Entire Portfolio",SUMIFS('SP List (I-REAP)'!$AD:$AD,'SP List (I-REAP)'!$D:$D,AllPGundertake!$C71,'SP List (I-REAP)'!$I:$I,$N$6),IF($J$3="Approved Subprojects",SUMIFS('SP List (I-REAP)'!$AD:$AD,'SP List (I-REAP)'!$D:$D,AllPGundertake!$C71,'SP List (I-REAP)'!$P:$P,AllPGundertake!$J$3,'SP List (I-REAP)'!$I:$I,$N$6),IF($J$3="Pipelined Subprojects",SUMIFS('SP List (I-REAP)'!$AD:$AD,'SP List (I-REAP)'!$D:$D,AllPGundertake!$C71,'SP List (I-REAP)'!$P:$P,AllPGundertake!$J$3,'SP List (I-REAP)'!$I:$I,$N$6))))</f>
        <v>0</v>
      </c>
      <c r="R71" s="149" t="str">
        <f>IF($J$3="Entire Portfolio",COUNTIFS('SP List (I-REAP)'!$D:$D,AllPGundertake!$C71,'SP List (I-REAP)'!$I:$I,$R$6),IF($J$3="Approved Subprojects",COUNTIFS('SP List (I-REAP)'!$D:$D,AllPGundertake!$C71,'SP List (I-REAP)'!$P:$P,AllPGundertake!$J$3,'SP List (I-REAP)'!$I:$I,$R$6),IF($J$3="Pipelined Subprojects",COUNTIFS('SP List (I-REAP)'!$D:$D,AllPGundertake!$C71,'SP List (I-REAP)'!$P:$P,AllPGundertake!$J$3,'SP List (I-REAP)'!$I:$I,$R$6))))</f>
        <v>0</v>
      </c>
      <c r="S71" s="148" t="str">
        <f>IF($J$3="Entire Portfolio",SUMIFS('SP List (I-REAP)'!$O:$O,'SP List (I-REAP)'!$D:$D,AllPGundertake!$C71,'SP List (I-REAP)'!$I:$I,AllPGundertake!$R$6),IF($J$3="Approved Subprojects",SUMIFS('SP List (I-REAP)'!$O:$O,'SP List (I-REAP)'!$D:$D,AllPGundertake!$C71,'SP List (I-REAP)'!$P:$P,AllPGundertake!$J$3,'SP List (I-REAP)'!$I:$I,AllPGundertake!$R$6),IF($J$3="Pipelined Subprojects",SUMIFS('SP List (I-REAP)'!$O:$O,'SP List (I-REAP)'!$D:$D,AllPGundertake!$C71,'SP List (I-REAP)'!$P:$P,AllPGundertake!$J$3,'SP List (I-REAP)'!$I:$I,AllPGundertake!$R$6))))/1000000</f>
        <v>0</v>
      </c>
      <c r="T71" s="149" t="str">
        <f>IF($J$3="Entire Portfolio",SUMIFS('SP List (I-REAP)'!$AA:$AA,'SP List (I-REAP)'!$D:$D,AllPGundertake!$C71,'SP List (I-REAP)'!$I:$I,$R$6),IF($J$3="Approved Subprojects",SUMIFS('SP List (I-REAP)'!$AA:$AA,'SP List (I-REAP)'!$D:$D,AllPGundertake!$C71,'SP List (I-REAP)'!$P:$P,AllPGundertake!$J$3,'SP List (I-REAP)'!$I:$I,$R$6),IF($J$3="Pipelined Subprojects",SUMIFS('SP List (I-REAP)'!$AA:$AA,'SP List (I-REAP)'!$D:$D,AllPGundertake!$C71,'SP List (I-REAP)'!$P:$P,AllPGundertake!$J$3,'SP List (I-REAP)'!$I:$I,$R$6))))</f>
        <v>0</v>
      </c>
      <c r="U71" s="149" t="str">
        <f>IF($J$3="Entire Portfolio",SUMIFS('SP List (I-REAP)'!$AD:$AD,'SP List (I-REAP)'!$D:$D,AllPGundertake!$C71,'SP List (I-REAP)'!$I:$I,$R$6),IF($J$3="Approved Subprojects",SUMIFS('SP List (I-REAP)'!$AD:$AD,'SP List (I-REAP)'!$D:$D,AllPGundertake!$C71,'SP List (I-REAP)'!$P:$P,AllPGundertake!$J$3,'SP List (I-REAP)'!$I:$I,$R$6),IF($J$3="Pipelined Subprojects",SUMIFS('SP List (I-REAP)'!$AD:$AD,'SP List (I-REAP)'!$D:$D,AllPGundertake!$C71,'SP List (I-REAP)'!$P:$P,AllPGundertake!$J$3,'SP List (I-REAP)'!$I:$I,$R$6))))</f>
        <v>0</v>
      </c>
      <c r="V71" s="149" t="str">
        <f>IF($J$3="Entire Portfolio",COUNTIFS('SP List (I-REAP)'!$D:$D,AllPGundertake!$C71,'SP List (I-REAP)'!$I:$I,$V$6),IF($J$3="Approved Subprojects",COUNTIFS('SP List (I-REAP)'!$D:$D,AllPGundertake!$C71,'SP List (I-REAP)'!$P:$P,AllPGundertake!$J$3,'SP List (I-REAP)'!$I:$I,$V$6),IF($J$3="Pipelined Subprojects",COUNTIFS('SP List (I-REAP)'!$D:$D,AllPGundertake!$C71,'SP List (I-REAP)'!$P:$P,AllPGundertake!$J$3,'SP List (I-REAP)'!$I:$I,$V$6))))</f>
        <v>0</v>
      </c>
      <c r="W71" s="148" t="str">
        <f>IF($J$3="Entire Portfolio",SUMIFS('SP List (I-REAP)'!$O:$O,'SP List (I-REAP)'!$D:$D,AllPGundertake!$C71,'SP List (I-REAP)'!$I:$I,AllPGundertake!$V$6),IF($J$3="Approved Subprojects",SUMIFS('SP List (I-REAP)'!$O:$O,'SP List (I-REAP)'!$D:$D,AllPGundertake!$C71,'SP List (I-REAP)'!$P:$P,AllPGundertake!$J$3,'SP List (I-REAP)'!$I:$I,AllPGundertake!$V$6),IF($J$3="Pipelined Subprojects",SUMIFS('SP List (I-REAP)'!$O:$O,'SP List (I-REAP)'!$D:$D,AllPGundertake!$C71,'SP List (I-REAP)'!$P:$P,AllPGundertake!$J$3,'SP List (I-REAP)'!$I:$I,AllPGundertake!$V$6))))/1000000</f>
        <v>0</v>
      </c>
      <c r="X71" s="149" t="str">
        <f>IF($J$3="Entire Portfolio",SUMIFS('SP List (I-REAP)'!$AA:$AA,'SP List (I-REAP)'!$D:$D,AllPGundertake!$C71,'SP List (I-REAP)'!$I:$I,$V$6),IF($J$3="Approved Subprojects",SUMIFS('SP List (I-REAP)'!$AA:$AA,'SP List (I-REAP)'!$D:$D,AllPGundertake!$C71,'SP List (I-REAP)'!$P:$P,AllPGundertake!$J$3,'SP List (I-REAP)'!$I:$I,$V$6),IF($J$3="Pipelined Subprojects",SUMIFS('SP List (I-REAP)'!$AA:$AA,'SP List (I-REAP)'!$D:$D,AllPGundertake!$C71,'SP List (I-REAP)'!$P:$P,AllPGundertake!$J$3,'SP List (I-REAP)'!$I:$I,$V$6))))</f>
        <v>0</v>
      </c>
      <c r="Y71" s="149" t="str">
        <f>IF($J$3="Entire Portfolio",SUMIFS('SP List (I-REAP)'!$AD:$AD,'SP List (I-REAP)'!$D:$D,AllPGundertake!$C71,'SP List (I-REAP)'!$I:$I,$V$6),IF($J$3="Approved Subprojects",SUMIFS('SP List (I-REAP)'!$AD:$AD,'SP List (I-REAP)'!$D:$D,AllPGundertake!$C71,'SP List (I-REAP)'!$P:$P,AllPGundertake!$J$3,'SP List (I-REAP)'!$I:$I,$V$6),IF($J$3="Pipelined Subprojects",SUMIFS('SP List (I-REAP)'!$AD:$AD,'SP List (I-REAP)'!$D:$D,AllPGundertake!$C71,'SP List (I-REAP)'!$P:$P,AllPGundertake!$J$3,'SP List (I-REAP)'!$I:$I,$V$6))))</f>
        <v>0</v>
      </c>
    </row>
    <row r="72" spans="1:26">
      <c r="B72" s="302" t="s">
        <v>2033</v>
      </c>
      <c r="C72" s="303"/>
      <c r="D72" s="215" t="str">
        <f>SUM(D66:D71)</f>
        <v>0</v>
      </c>
      <c r="E72" s="211" t="str">
        <f>SUM(E66:E71)</f>
        <v>0</v>
      </c>
      <c r="F72" s="215" t="str">
        <f>SUM(F66:F71)</f>
        <v>0</v>
      </c>
      <c r="G72" s="215" t="str">
        <f>SUM(G66:G71)</f>
        <v>0</v>
      </c>
      <c r="H72" s="211" t="str">
        <f>IFERROR((+E72/F72)*1000," ")</f>
        <v>0</v>
      </c>
      <c r="I72" s="211" t="str">
        <f>IFERROR(E72*1000/G72," ")</f>
        <v>0</v>
      </c>
      <c r="J72" s="215" t="str">
        <f>SUM(J66:J71)</f>
        <v>0</v>
      </c>
      <c r="K72" s="211" t="str">
        <f>SUM(K66:K71)</f>
        <v>0</v>
      </c>
      <c r="L72" s="215" t="str">
        <f>SUM(L66:L71)</f>
        <v>0</v>
      </c>
      <c r="M72" s="215" t="str">
        <f>SUM(M66:M71)</f>
        <v>0</v>
      </c>
      <c r="N72" s="215" t="str">
        <f>SUM(N66:N71)</f>
        <v>0</v>
      </c>
      <c r="O72" s="211" t="str">
        <f>SUM(O66:O71)</f>
        <v>0</v>
      </c>
      <c r="P72" s="215" t="str">
        <f>SUM(P66:P71)</f>
        <v>0</v>
      </c>
      <c r="Q72" s="215" t="str">
        <f>SUM(Q66:Q71)</f>
        <v>0</v>
      </c>
      <c r="R72" s="215" t="str">
        <f>SUM(R66:R71)</f>
        <v>0</v>
      </c>
      <c r="S72" s="211" t="str">
        <f>SUM(S66:S71)</f>
        <v>0</v>
      </c>
      <c r="T72" s="215" t="str">
        <f>SUM(T66:T71)</f>
        <v>0</v>
      </c>
      <c r="U72" s="215" t="str">
        <f>SUM(U66:U71)</f>
        <v>0</v>
      </c>
      <c r="V72" s="215" t="str">
        <f>SUM(V66:V71)</f>
        <v>0</v>
      </c>
      <c r="W72" s="211" t="str">
        <f>SUM(W66:W71)</f>
        <v>0</v>
      </c>
      <c r="X72" s="215" t="str">
        <f>SUM(X66:X71)</f>
        <v>0</v>
      </c>
      <c r="Y72" s="215" t="str">
        <f>SUM(Y66:Y71)</f>
        <v>0</v>
      </c>
    </row>
    <row r="73" spans="1:26">
      <c r="B73" s="300" t="s">
        <v>19</v>
      </c>
      <c r="C73" s="301"/>
      <c r="D73" s="218" t="str">
        <f>+D76+D81+D86+D91+D97+D100</f>
        <v>0</v>
      </c>
      <c r="E73" s="219" t="str">
        <f>+E76+E81+E86+E91+E97+E100</f>
        <v>0</v>
      </c>
      <c r="F73" s="218" t="str">
        <f>+F76+F81+F86+F91+F97+F100</f>
        <v>0</v>
      </c>
      <c r="G73" s="218" t="str">
        <f>+G76+G81+G86+G91+G97+G100</f>
        <v>0</v>
      </c>
      <c r="H73" s="219" t="str">
        <f>IFERROR((+E73/F73)*1000," ")</f>
        <v>0</v>
      </c>
      <c r="I73" s="219" t="str">
        <f>IFERROR(E73*1000/G73," ")</f>
        <v>0</v>
      </c>
      <c r="J73" s="218" t="str">
        <f>+J76+J81+J86+J91+J97+J100</f>
        <v>0</v>
      </c>
      <c r="K73" s="219" t="str">
        <f>+K76+K81+K86+K91+K97+K100</f>
        <v>0</v>
      </c>
      <c r="L73" s="218" t="str">
        <f>+L76+L81+L86+L91+L97+L100</f>
        <v>0</v>
      </c>
      <c r="M73" s="218" t="str">
        <f>+M76+M81+M86+M91+M97+M100</f>
        <v>0</v>
      </c>
      <c r="N73" s="218" t="str">
        <f>+N76+N81+N86+N91+N97+N100</f>
        <v>0</v>
      </c>
      <c r="O73" s="219" t="str">
        <f>+O76+O81+O86+O91+O97+O100</f>
        <v>0</v>
      </c>
      <c r="P73" s="218" t="str">
        <f>+P76+P81+P86+P91+P97+P100</f>
        <v>0</v>
      </c>
      <c r="Q73" s="218" t="str">
        <f>+Q76+Q81+Q86+Q91+Q97+Q100</f>
        <v>0</v>
      </c>
      <c r="R73" s="218" t="str">
        <f>+R76+R81+R86+R91+R97+R100</f>
        <v>0</v>
      </c>
      <c r="S73" s="219" t="str">
        <f>+S76+S81+S86+S91+S97+S100</f>
        <v>0</v>
      </c>
      <c r="T73" s="218" t="str">
        <f>+T76+T81+T86+T91+T97+T100</f>
        <v>0</v>
      </c>
      <c r="U73" s="218" t="str">
        <f>+U76+U81+U86+U91+U97+U100</f>
        <v>0</v>
      </c>
      <c r="V73" s="218" t="str">
        <f>+V76+V81+V86+V91+V97+V100</f>
        <v>0</v>
      </c>
      <c r="W73" s="219" t="str">
        <f>+W76+W81+W86+W91+W97+W100</f>
        <v>0</v>
      </c>
      <c r="X73" s="218" t="str">
        <f>+X76+X81+X86+X91+X97+X100</f>
        <v>0</v>
      </c>
      <c r="Y73" s="218" t="str">
        <f>+Y76+Y81+Y86+Y91+Y97+Y100</f>
        <v>0</v>
      </c>
    </row>
    <row r="74" spans="1:26">
      <c r="B74" s="196" t="s">
        <v>32</v>
      </c>
      <c r="C74" s="196" t="s">
        <v>98</v>
      </c>
      <c r="D74" s="149" t="str">
        <f>IF($J$3="Entire Portfolio",COUNTIF('SP List (I-REAP)'!$D:$D,AllPGundertake!$C74),IF($J$3="Approved Subprojects",COUNTIFS('SP List (I-REAP)'!$D:$D,AllPGundertake!$C74,'SP List (I-REAP)'!$P:$P,AllPGundertake!$J$3),IF($J$3="Pipelined Subprojects",COUNTIFS('SP List (I-REAP)'!$D:$D,AllPGundertake!$C74,'SP List (I-REAP)'!$P:$P,AllPGundertake!$J$3))))</f>
        <v>0</v>
      </c>
      <c r="E74" s="148" t="str">
        <f>IF($J$3="Entire Portfolio",SUMIF('SP List (I-REAP)'!$D:$D,AllPGundertake!$C74,'SP List (I-REAP)'!$O:$O),IF($J$3="Approved Subprojects",SUMIFS('SP List (I-REAP)'!$O:$O,'SP List (I-REAP)'!$D:$D,AllPGundertake!$C74,'SP List (I-REAP)'!$P:$P,AllPGundertake!$J$3),IF($J$3="Pipelined Subprojects",SUMIFS('SP List (I-REAP)'!$O:$O,'SP List (I-REAP)'!$D:$D,AllPGundertake!$C74,'SP List (I-REAP)'!$P:$P,AllPGundertake!$J$3))))/1000000</f>
        <v>0</v>
      </c>
      <c r="F74" s="149" t="str">
        <f>IF($J$3="Entire Portfolio",SUMIF('SP List (I-REAP)'!$D:$D,AllPGundertake!$C74,'SP List (I-REAP)'!$AA:$AA),IF($J$3="Approved Subprojects",SUMIFS('SP List (I-REAP)'!$AA:$AA,'SP List (I-REAP)'!$D:$D,AllPGundertake!$C74,'SP List (I-REAP)'!$P:$P,AllPGundertake!$J$3),IF($J$3="Pipelined Subprojects",SUMIFS('SP List (I-REAP)'!$AA:$AA,'SP List (I-REAP)'!$D:$D,AllPGundertake!$C74,'SP List (I-REAP)'!$P:$P,AllPGundertake!$J$3))))</f>
        <v>0</v>
      </c>
      <c r="G74" s="149" t="str">
        <f>IF($J$3="Entire Portfolio",SUMIF('SP List (I-REAP)'!$D:$D,AllPGundertake!$C74,'SP List (I-REAP)'!$AD:$AD),IF($J$3="Approved Subprojects",SUMIFS('SP List (I-REAP)'!$AD:$AD,'SP List (I-REAP)'!$D:$D,AllPGundertake!$C74,'SP List (I-REAP)'!$P:$P,AllPGundertake!$J$3),IF($J$3="Pipelined Subprojects",SUMIFS('SP List (I-REAP)'!$AD:$AD,'SP List (I-REAP)'!$D:$D,AllPGundertake!$C74,'SP List (I-REAP)'!$P:$P,AllPGundertake!$J$3))))</f>
        <v>0</v>
      </c>
      <c r="H74" s="159" t="str">
        <f>IFERROR((+E74/F74)*1000," ")</f>
        <v>0</v>
      </c>
      <c r="I74" s="159" t="str">
        <f>IFERROR(E74*1000/G74," ")</f>
        <v>0</v>
      </c>
      <c r="J74" s="149" t="str">
        <f>IF($J$3="Entire Portfolio",COUNTIFS('SP List (I-REAP)'!$D:$D,AllPGundertake!$C74,'SP List (I-REAP)'!$I:$I,$J$6),IF($J$3="Approved Subprojects",COUNTIFS('SP List (I-REAP)'!$D:$D,AllPGundertake!$C74,'SP List (I-REAP)'!$P:$P,AllPGundertake!$J$3,'SP List (I-REAP)'!$I:$I,$J$6),IF($J$3="Pipelined Subprojects",COUNTIFS('SP List (I-REAP)'!$D:$D,AllPGundertake!$C74,'SP List (I-REAP)'!$P:$P,AllPGundertake!$J$3,'SP List (I-REAP)'!$I:$I,$J$6))))</f>
        <v>0</v>
      </c>
      <c r="K74" s="148" t="str">
        <f>IF($J$3="Entire Portfolio",SUMIFS('SP List (I-REAP)'!$O:$O,'SP List (I-REAP)'!$D:$D,AllPGundertake!$C74,'SP List (I-REAP)'!$I:$I,AllPGundertake!$J$6),IF($J$3="Approved Subprojects",SUMIFS('SP List (I-REAP)'!$O:$O,'SP List (I-REAP)'!$D:$D,AllPGundertake!$C74,'SP List (I-REAP)'!$P:$P,AllPGundertake!$J$3,'SP List (I-REAP)'!$I:$I,AllPGundertake!$J$6),IF($J$3="Pipelined Subprojects",SUMIFS('SP List (I-REAP)'!$O:$O,'SP List (I-REAP)'!$D:$D,AllPGundertake!$C74,'SP List (I-REAP)'!$P:$P,AllPGundertake!$J$3,'SP List (I-REAP)'!$I:$I,AllPGundertake!$J$6))))/1000000</f>
        <v>0</v>
      </c>
      <c r="L74" s="149" t="str">
        <f>IF($J$3="Entire Portfolio",SUMIFS('SP List (I-REAP)'!$AA:$AA,'SP List (I-REAP)'!$D:$D,AllPGundertake!$C74,'SP List (I-REAP)'!$I:$I,$J$6),IF($J$3="Approved Subprojects",SUMIFS('SP List (I-REAP)'!$AA:$AA,'SP List (I-REAP)'!$D:$D,AllPGundertake!$C74,'SP List (I-REAP)'!$P:$P,AllPGundertake!$J$3,'SP List (I-REAP)'!$I:$I,$J$6),IF($J$3="Pipelined Subprojects",SUMIFS('SP List (I-REAP)'!$AA:$AA,'SP List (I-REAP)'!$D:$D,AllPGundertake!$C74,'SP List (I-REAP)'!$P:$P,AllPGundertake!$J$3,'SP List (I-REAP)'!$I:$I,$J$6))))</f>
        <v>0</v>
      </c>
      <c r="M74" s="149" t="str">
        <f>IF($J$3="Entire Portfolio",SUMIFS('SP List (I-REAP)'!$AD:$AD,'SP List (I-REAP)'!$D:$D,AllPGundertake!$C74,'SP List (I-REAP)'!$I:$I,$J$6),IF($J$3="Approved Subprojects",SUMIFS('SP List (I-REAP)'!$AD:$AD,'SP List (I-REAP)'!$D:$D,AllPGundertake!$C74,'SP List (I-REAP)'!$P:$P,AllPGundertake!$J$3,'SP List (I-REAP)'!$I:$I,$J$6),IF($J$3="Pipelined Subprojects",SUMIFS('SP List (I-REAP)'!$AD:$AD,'SP List (I-REAP)'!$D:$D,AllPGundertake!$C74,'SP List (I-REAP)'!$P:$P,AllPGundertake!$J$3,'SP List (I-REAP)'!$I:$I,$J$6))))</f>
        <v>0</v>
      </c>
      <c r="N74" s="149" t="str">
        <f>IF($J$3="Entire Portfolio",COUNTIFS('SP List (I-REAP)'!$D:$D,AllPGundertake!$C74,'SP List (I-REAP)'!$I:$I,$N$6),IF($J$3="Approved Subprojects",COUNTIFS('SP List (I-REAP)'!$D:$D,AllPGundertake!$C74,'SP List (I-REAP)'!$P:$P,AllPGundertake!$J$3,'SP List (I-REAP)'!$I:$I,$N$6),IF($J$3="Pipelined Subprojects",COUNTIFS('SP List (I-REAP)'!$D:$D,AllPGundertake!$C74,'SP List (I-REAP)'!$P:$P,AllPGundertake!$J$3,'SP List (I-REAP)'!$I:$I,$N$6))))</f>
        <v>0</v>
      </c>
      <c r="O74" s="148" t="str">
        <f>IF($J$3="Entire Portfolio",SUMIFS('SP List (I-REAP)'!$O:$O,'SP List (I-REAP)'!$D:$D,AllPGundertake!$C74,'SP List (I-REAP)'!$I:$I,AllPGundertake!$N$6),IF($J$3="Approved Subprojects",SUMIFS('SP List (I-REAP)'!$O:$O,'SP List (I-REAP)'!$D:$D,AllPGundertake!$C74,'SP List (I-REAP)'!$P:$P,AllPGundertake!$J$3,'SP List (I-REAP)'!$I:$I,AllPGundertake!$N$6),IF($J$3="Pipelined Subprojects",SUMIFS('SP List (I-REAP)'!$O:$O,'SP List (I-REAP)'!$D:$D,AllPGundertake!$C74,'SP List (I-REAP)'!$P:$P,AllPGundertake!$J$3,'SP List (I-REAP)'!$I:$I,AllPGundertake!$N$6))))/1000000</f>
        <v>0</v>
      </c>
      <c r="P74" s="149" t="str">
        <f>IF($J$3="Entire Portfolio",SUMIFS('SP List (I-REAP)'!$AA:$AA,'SP List (I-REAP)'!$D:$D,AllPGundertake!$C74,'SP List (I-REAP)'!$I:$I,$N$6),IF($J$3="Approved Subprojects",SUMIFS('SP List (I-REAP)'!$AA:$AA,'SP List (I-REAP)'!$D:$D,AllPGundertake!$C74,'SP List (I-REAP)'!$P:$P,AllPGundertake!$J$3,'SP List (I-REAP)'!$I:$I,$N$6),IF($J$3="Pipelined Subprojects",SUMIFS('SP List (I-REAP)'!$AA:$AA,'SP List (I-REAP)'!$D:$D,AllPGundertake!$C74,'SP List (I-REAP)'!$P:$P,AllPGundertake!$J$3,'SP List (I-REAP)'!$I:$I,$N$6))))</f>
        <v>0</v>
      </c>
      <c r="Q74" s="149" t="str">
        <f>IF($J$3="Entire Portfolio",SUMIFS('SP List (I-REAP)'!$AD:$AD,'SP List (I-REAP)'!$D:$D,AllPGundertake!$C74,'SP List (I-REAP)'!$I:$I,$N$6),IF($J$3="Approved Subprojects",SUMIFS('SP List (I-REAP)'!$AD:$AD,'SP List (I-REAP)'!$D:$D,AllPGundertake!$C74,'SP List (I-REAP)'!$P:$P,AllPGundertake!$J$3,'SP List (I-REAP)'!$I:$I,$N$6),IF($J$3="Pipelined Subprojects",SUMIFS('SP List (I-REAP)'!$AD:$AD,'SP List (I-REAP)'!$D:$D,AllPGundertake!$C74,'SP List (I-REAP)'!$P:$P,AllPGundertake!$J$3,'SP List (I-REAP)'!$I:$I,$N$6))))</f>
        <v>0</v>
      </c>
      <c r="R74" s="149" t="str">
        <f>IF($J$3="Entire Portfolio",COUNTIFS('SP List (I-REAP)'!$D:$D,AllPGundertake!$C74,'SP List (I-REAP)'!$I:$I,$R$6),IF($J$3="Approved Subprojects",COUNTIFS('SP List (I-REAP)'!$D:$D,AllPGundertake!$C74,'SP List (I-REAP)'!$P:$P,AllPGundertake!$J$3,'SP List (I-REAP)'!$I:$I,$R$6),IF($J$3="Pipelined Subprojects",COUNTIFS('SP List (I-REAP)'!$D:$D,AllPGundertake!$C74,'SP List (I-REAP)'!$P:$P,AllPGundertake!$J$3,'SP List (I-REAP)'!$I:$I,$R$6))))</f>
        <v>0</v>
      </c>
      <c r="S74" s="148" t="str">
        <f>IF($J$3="Entire Portfolio",SUMIFS('SP List (I-REAP)'!$O:$O,'SP List (I-REAP)'!$D:$D,AllPGundertake!$C74,'SP List (I-REAP)'!$I:$I,AllPGundertake!$R$6),IF($J$3="Approved Subprojects",SUMIFS('SP List (I-REAP)'!$O:$O,'SP List (I-REAP)'!$D:$D,AllPGundertake!$C74,'SP List (I-REAP)'!$P:$P,AllPGundertake!$J$3,'SP List (I-REAP)'!$I:$I,AllPGundertake!$R$6),IF($J$3="Pipelined Subprojects",SUMIFS('SP List (I-REAP)'!$O:$O,'SP List (I-REAP)'!$D:$D,AllPGundertake!$C74,'SP List (I-REAP)'!$P:$P,AllPGundertake!$J$3,'SP List (I-REAP)'!$I:$I,AllPGundertake!$R$6))))/1000000</f>
        <v>0</v>
      </c>
      <c r="T74" s="149" t="str">
        <f>IF($J$3="Entire Portfolio",SUMIFS('SP List (I-REAP)'!$AA:$AA,'SP List (I-REAP)'!$D:$D,AllPGundertake!$C74,'SP List (I-REAP)'!$I:$I,$R$6),IF($J$3="Approved Subprojects",SUMIFS('SP List (I-REAP)'!$AA:$AA,'SP List (I-REAP)'!$D:$D,AllPGundertake!$C74,'SP List (I-REAP)'!$P:$P,AllPGundertake!$J$3,'SP List (I-REAP)'!$I:$I,$R$6),IF($J$3="Pipelined Subprojects",SUMIFS('SP List (I-REAP)'!$AA:$AA,'SP List (I-REAP)'!$D:$D,AllPGundertake!$C74,'SP List (I-REAP)'!$P:$P,AllPGundertake!$J$3,'SP List (I-REAP)'!$I:$I,$R$6))))</f>
        <v>0</v>
      </c>
      <c r="U74" s="149" t="str">
        <f>IF($J$3="Entire Portfolio",SUMIFS('SP List (I-REAP)'!$AD:$AD,'SP List (I-REAP)'!$D:$D,AllPGundertake!$C74,'SP List (I-REAP)'!$I:$I,$R$6),IF($J$3="Approved Subprojects",SUMIFS('SP List (I-REAP)'!$AD:$AD,'SP List (I-REAP)'!$D:$D,AllPGundertake!$C74,'SP List (I-REAP)'!$P:$P,AllPGundertake!$J$3,'SP List (I-REAP)'!$I:$I,$R$6),IF($J$3="Pipelined Subprojects",SUMIFS('SP List (I-REAP)'!$AD:$AD,'SP List (I-REAP)'!$D:$D,AllPGundertake!$C74,'SP List (I-REAP)'!$P:$P,AllPGundertake!$J$3,'SP List (I-REAP)'!$I:$I,$R$6))))</f>
        <v>0</v>
      </c>
      <c r="V74" s="149" t="str">
        <f>IF($J$3="Entire Portfolio",COUNTIFS('SP List (I-REAP)'!$D:$D,AllPGundertake!$C74,'SP List (I-REAP)'!$I:$I,$V$6),IF($J$3="Approved Subprojects",COUNTIFS('SP List (I-REAP)'!$D:$D,AllPGundertake!$C74,'SP List (I-REAP)'!$P:$P,AllPGundertake!$J$3,'SP List (I-REAP)'!$I:$I,$V$6),IF($J$3="Pipelined Subprojects",COUNTIFS('SP List (I-REAP)'!$D:$D,AllPGundertake!$C74,'SP List (I-REAP)'!$P:$P,AllPGundertake!$J$3,'SP List (I-REAP)'!$I:$I,$V$6))))</f>
        <v>0</v>
      </c>
      <c r="W74" s="148" t="str">
        <f>IF($J$3="Entire Portfolio",SUMIFS('SP List (I-REAP)'!$O:$O,'SP List (I-REAP)'!$D:$D,AllPGundertake!$C74,'SP List (I-REAP)'!$I:$I,AllPGundertake!$V$6),IF($J$3="Approved Subprojects",SUMIFS('SP List (I-REAP)'!$O:$O,'SP List (I-REAP)'!$D:$D,AllPGundertake!$C74,'SP List (I-REAP)'!$P:$P,AllPGundertake!$J$3,'SP List (I-REAP)'!$I:$I,AllPGundertake!$V$6),IF($J$3="Pipelined Subprojects",SUMIFS('SP List (I-REAP)'!$O:$O,'SP List (I-REAP)'!$D:$D,AllPGundertake!$C74,'SP List (I-REAP)'!$P:$P,AllPGundertake!$J$3,'SP List (I-REAP)'!$I:$I,AllPGundertake!$V$6))))/1000000</f>
        <v>0</v>
      </c>
      <c r="X74" s="149" t="str">
        <f>IF($J$3="Entire Portfolio",SUMIFS('SP List (I-REAP)'!$AA:$AA,'SP List (I-REAP)'!$D:$D,AllPGundertake!$C74,'SP List (I-REAP)'!$I:$I,$V$6),IF($J$3="Approved Subprojects",SUMIFS('SP List (I-REAP)'!$AA:$AA,'SP List (I-REAP)'!$D:$D,AllPGundertake!$C74,'SP List (I-REAP)'!$P:$P,AllPGundertake!$J$3,'SP List (I-REAP)'!$I:$I,$V$6),IF($J$3="Pipelined Subprojects",SUMIFS('SP List (I-REAP)'!$AA:$AA,'SP List (I-REAP)'!$D:$D,AllPGundertake!$C74,'SP List (I-REAP)'!$P:$P,AllPGundertake!$J$3,'SP List (I-REAP)'!$I:$I,$V$6))))</f>
        <v>0</v>
      </c>
      <c r="Y74" s="149" t="str">
        <f>IF($J$3="Entire Portfolio",SUMIFS('SP List (I-REAP)'!$AD:$AD,'SP List (I-REAP)'!$D:$D,AllPGundertake!$C74,'SP List (I-REAP)'!$I:$I,$V$6),IF($J$3="Approved Subprojects",SUMIFS('SP List (I-REAP)'!$AD:$AD,'SP List (I-REAP)'!$D:$D,AllPGundertake!$C74,'SP List (I-REAP)'!$P:$P,AllPGundertake!$J$3,'SP List (I-REAP)'!$I:$I,$V$6),IF($J$3="Pipelined Subprojects",SUMIFS('SP List (I-REAP)'!$AD:$AD,'SP List (I-REAP)'!$D:$D,AllPGundertake!$C74,'SP List (I-REAP)'!$P:$P,AllPGundertake!$J$3,'SP List (I-REAP)'!$I:$I,$V$6))))</f>
        <v>0</v>
      </c>
    </row>
    <row r="75" spans="1:26">
      <c r="B75" s="196" t="s">
        <v>32</v>
      </c>
      <c r="C75" s="196" t="s">
        <v>99</v>
      </c>
      <c r="D75" s="149" t="str">
        <f>IF($J$3="Entire Portfolio",COUNTIF('SP List (I-REAP)'!$D:$D,AllPGundertake!$C75),IF($J$3="Approved Subprojects",COUNTIFS('SP List (I-REAP)'!$D:$D,AllPGundertake!$C75,'SP List (I-REAP)'!$P:$P,AllPGundertake!$J$3),IF($J$3="Pipelined Subprojects",COUNTIFS('SP List (I-REAP)'!$D:$D,AllPGundertake!$C75,'SP List (I-REAP)'!$P:$P,AllPGundertake!$J$3))))</f>
        <v>0</v>
      </c>
      <c r="E75" s="148" t="str">
        <f>IF($J$3="Entire Portfolio",SUMIF('SP List (I-REAP)'!$D:$D,AllPGundertake!$C75,'SP List (I-REAP)'!$O:$O),IF($J$3="Approved Subprojects",SUMIFS('SP List (I-REAP)'!$O:$O,'SP List (I-REAP)'!$D:$D,AllPGundertake!$C75,'SP List (I-REAP)'!$P:$P,AllPGundertake!$J$3),IF($J$3="Pipelined Subprojects",SUMIFS('SP List (I-REAP)'!$O:$O,'SP List (I-REAP)'!$D:$D,AllPGundertake!$C75,'SP List (I-REAP)'!$P:$P,AllPGundertake!$J$3))))/1000000</f>
        <v>0</v>
      </c>
      <c r="F75" s="149" t="str">
        <f>IF($J$3="Entire Portfolio",SUMIF('SP List (I-REAP)'!$D:$D,AllPGundertake!$C75,'SP List (I-REAP)'!$AA:$AA),IF($J$3="Approved Subprojects",SUMIFS('SP List (I-REAP)'!$AA:$AA,'SP List (I-REAP)'!$D:$D,AllPGundertake!$C75,'SP List (I-REAP)'!$P:$P,AllPGundertake!$J$3),IF($J$3="Pipelined Subprojects",SUMIFS('SP List (I-REAP)'!$AA:$AA,'SP List (I-REAP)'!$D:$D,AllPGundertake!$C75,'SP List (I-REAP)'!$P:$P,AllPGundertake!$J$3))))</f>
        <v>0</v>
      </c>
      <c r="G75" s="149" t="str">
        <f>IF($J$3="Entire Portfolio",SUMIF('SP List (I-REAP)'!$D:$D,AllPGundertake!$C75,'SP List (I-REAP)'!$AD:$AD),IF($J$3="Approved Subprojects",SUMIFS('SP List (I-REAP)'!$AD:$AD,'SP List (I-REAP)'!$D:$D,AllPGundertake!$C75,'SP List (I-REAP)'!$P:$P,AllPGundertake!$J$3),IF($J$3="Pipelined Subprojects",SUMIFS('SP List (I-REAP)'!$AD:$AD,'SP List (I-REAP)'!$D:$D,AllPGundertake!$C75,'SP List (I-REAP)'!$P:$P,AllPGundertake!$J$3))))</f>
        <v>0</v>
      </c>
      <c r="H75" s="159" t="str">
        <f>IFERROR((+E75/F75)*1000," ")</f>
        <v>0</v>
      </c>
      <c r="I75" s="159" t="str">
        <f>IFERROR(E75*1000/G75," ")</f>
        <v>0</v>
      </c>
      <c r="J75" s="149" t="str">
        <f>IF($J$3="Entire Portfolio",COUNTIFS('SP List (I-REAP)'!$D:$D,AllPGundertake!$C75,'SP List (I-REAP)'!$I:$I,$J$6),IF($J$3="Approved Subprojects",COUNTIFS('SP List (I-REAP)'!$D:$D,AllPGundertake!$C75,'SP List (I-REAP)'!$P:$P,AllPGundertake!$J$3,'SP List (I-REAP)'!$I:$I,$J$6),IF($J$3="Pipelined Subprojects",COUNTIFS('SP List (I-REAP)'!$D:$D,AllPGundertake!$C75,'SP List (I-REAP)'!$P:$P,AllPGundertake!$J$3,'SP List (I-REAP)'!$I:$I,$J$6))))</f>
        <v>0</v>
      </c>
      <c r="K75" s="148" t="str">
        <f>IF($J$3="Entire Portfolio",SUMIFS('SP List (I-REAP)'!$O:$O,'SP List (I-REAP)'!$D:$D,AllPGundertake!$C75,'SP List (I-REAP)'!$I:$I,AllPGundertake!$J$6),IF($J$3="Approved Subprojects",SUMIFS('SP List (I-REAP)'!$O:$O,'SP List (I-REAP)'!$D:$D,AllPGundertake!$C75,'SP List (I-REAP)'!$P:$P,AllPGundertake!$J$3,'SP List (I-REAP)'!$I:$I,AllPGundertake!$J$6),IF($J$3="Pipelined Subprojects",SUMIFS('SP List (I-REAP)'!$O:$O,'SP List (I-REAP)'!$D:$D,AllPGundertake!$C75,'SP List (I-REAP)'!$P:$P,AllPGundertake!$J$3,'SP List (I-REAP)'!$I:$I,AllPGundertake!$J$6))))/1000000</f>
        <v>0</v>
      </c>
      <c r="L75" s="149" t="str">
        <f>IF($J$3="Entire Portfolio",SUMIFS('SP List (I-REAP)'!$AA:$AA,'SP List (I-REAP)'!$D:$D,AllPGundertake!$C75,'SP List (I-REAP)'!$I:$I,$J$6),IF($J$3="Approved Subprojects",SUMIFS('SP List (I-REAP)'!$AA:$AA,'SP List (I-REAP)'!$D:$D,AllPGundertake!$C75,'SP List (I-REAP)'!$P:$P,AllPGundertake!$J$3,'SP List (I-REAP)'!$I:$I,$J$6),IF($J$3="Pipelined Subprojects",SUMIFS('SP List (I-REAP)'!$AA:$AA,'SP List (I-REAP)'!$D:$D,AllPGundertake!$C75,'SP List (I-REAP)'!$P:$P,AllPGundertake!$J$3,'SP List (I-REAP)'!$I:$I,$J$6))))</f>
        <v>0</v>
      </c>
      <c r="M75" s="149" t="str">
        <f>IF($J$3="Entire Portfolio",SUMIFS('SP List (I-REAP)'!$AD:$AD,'SP List (I-REAP)'!$D:$D,AllPGundertake!$C75,'SP List (I-REAP)'!$I:$I,$J$6),IF($J$3="Approved Subprojects",SUMIFS('SP List (I-REAP)'!$AD:$AD,'SP List (I-REAP)'!$D:$D,AllPGundertake!$C75,'SP List (I-REAP)'!$P:$P,AllPGundertake!$J$3,'SP List (I-REAP)'!$I:$I,$J$6),IF($J$3="Pipelined Subprojects",SUMIFS('SP List (I-REAP)'!$AD:$AD,'SP List (I-REAP)'!$D:$D,AllPGundertake!$C75,'SP List (I-REAP)'!$P:$P,AllPGundertake!$J$3,'SP List (I-REAP)'!$I:$I,$J$6))))</f>
        <v>0</v>
      </c>
      <c r="N75" s="149" t="str">
        <f>IF($J$3="Entire Portfolio",COUNTIFS('SP List (I-REAP)'!$D:$D,AllPGundertake!$C75,'SP List (I-REAP)'!$I:$I,$N$6),IF($J$3="Approved Subprojects",COUNTIFS('SP List (I-REAP)'!$D:$D,AllPGundertake!$C75,'SP List (I-REAP)'!$P:$P,AllPGundertake!$J$3,'SP List (I-REAP)'!$I:$I,$N$6),IF($J$3="Pipelined Subprojects",COUNTIFS('SP List (I-REAP)'!$D:$D,AllPGundertake!$C75,'SP List (I-REAP)'!$P:$P,AllPGundertake!$J$3,'SP List (I-REAP)'!$I:$I,$N$6))))</f>
        <v>0</v>
      </c>
      <c r="O75" s="148" t="str">
        <f>IF($J$3="Entire Portfolio",SUMIFS('SP List (I-REAP)'!$O:$O,'SP List (I-REAP)'!$D:$D,AllPGundertake!$C75,'SP List (I-REAP)'!$I:$I,AllPGundertake!$N$6),IF($J$3="Approved Subprojects",SUMIFS('SP List (I-REAP)'!$O:$O,'SP List (I-REAP)'!$D:$D,AllPGundertake!$C75,'SP List (I-REAP)'!$P:$P,AllPGundertake!$J$3,'SP List (I-REAP)'!$I:$I,AllPGundertake!$N$6),IF($J$3="Pipelined Subprojects",SUMIFS('SP List (I-REAP)'!$O:$O,'SP List (I-REAP)'!$D:$D,AllPGundertake!$C75,'SP List (I-REAP)'!$P:$P,AllPGundertake!$J$3,'SP List (I-REAP)'!$I:$I,AllPGundertake!$N$6))))/1000000</f>
        <v>0</v>
      </c>
      <c r="P75" s="149" t="str">
        <f>IF($J$3="Entire Portfolio",SUMIFS('SP List (I-REAP)'!$AA:$AA,'SP List (I-REAP)'!$D:$D,AllPGundertake!$C75,'SP List (I-REAP)'!$I:$I,$N$6),IF($J$3="Approved Subprojects",SUMIFS('SP List (I-REAP)'!$AA:$AA,'SP List (I-REAP)'!$D:$D,AllPGundertake!$C75,'SP List (I-REAP)'!$P:$P,AllPGundertake!$J$3,'SP List (I-REAP)'!$I:$I,$N$6),IF($J$3="Pipelined Subprojects",SUMIFS('SP List (I-REAP)'!$AA:$AA,'SP List (I-REAP)'!$D:$D,AllPGundertake!$C75,'SP List (I-REAP)'!$P:$P,AllPGundertake!$J$3,'SP List (I-REAP)'!$I:$I,$N$6))))</f>
        <v>0</v>
      </c>
      <c r="Q75" s="149" t="str">
        <f>IF($J$3="Entire Portfolio",SUMIFS('SP List (I-REAP)'!$AD:$AD,'SP List (I-REAP)'!$D:$D,AllPGundertake!$C75,'SP List (I-REAP)'!$I:$I,$N$6),IF($J$3="Approved Subprojects",SUMIFS('SP List (I-REAP)'!$AD:$AD,'SP List (I-REAP)'!$D:$D,AllPGundertake!$C75,'SP List (I-REAP)'!$P:$P,AllPGundertake!$J$3,'SP List (I-REAP)'!$I:$I,$N$6),IF($J$3="Pipelined Subprojects",SUMIFS('SP List (I-REAP)'!$AD:$AD,'SP List (I-REAP)'!$D:$D,AllPGundertake!$C75,'SP List (I-REAP)'!$P:$P,AllPGundertake!$J$3,'SP List (I-REAP)'!$I:$I,$N$6))))</f>
        <v>0</v>
      </c>
      <c r="R75" s="149" t="str">
        <f>IF($J$3="Entire Portfolio",COUNTIFS('SP List (I-REAP)'!$D:$D,AllPGundertake!$C75,'SP List (I-REAP)'!$I:$I,$R$6),IF($J$3="Approved Subprojects",COUNTIFS('SP List (I-REAP)'!$D:$D,AllPGundertake!$C75,'SP List (I-REAP)'!$P:$P,AllPGundertake!$J$3,'SP List (I-REAP)'!$I:$I,$R$6),IF($J$3="Pipelined Subprojects",COUNTIFS('SP List (I-REAP)'!$D:$D,AllPGundertake!$C75,'SP List (I-REAP)'!$P:$P,AllPGundertake!$J$3,'SP List (I-REAP)'!$I:$I,$R$6))))</f>
        <v>0</v>
      </c>
      <c r="S75" s="148" t="str">
        <f>IF($J$3="Entire Portfolio",SUMIFS('SP List (I-REAP)'!$O:$O,'SP List (I-REAP)'!$D:$D,AllPGundertake!$C75,'SP List (I-REAP)'!$I:$I,AllPGundertake!$R$6),IF($J$3="Approved Subprojects",SUMIFS('SP List (I-REAP)'!$O:$O,'SP List (I-REAP)'!$D:$D,AllPGundertake!$C75,'SP List (I-REAP)'!$P:$P,AllPGundertake!$J$3,'SP List (I-REAP)'!$I:$I,AllPGundertake!$R$6),IF($J$3="Pipelined Subprojects",SUMIFS('SP List (I-REAP)'!$O:$O,'SP List (I-REAP)'!$D:$D,AllPGundertake!$C75,'SP List (I-REAP)'!$P:$P,AllPGundertake!$J$3,'SP List (I-REAP)'!$I:$I,AllPGundertake!$R$6))))/1000000</f>
        <v>0</v>
      </c>
      <c r="T75" s="149" t="str">
        <f>IF($J$3="Entire Portfolio",SUMIFS('SP List (I-REAP)'!$AA:$AA,'SP List (I-REAP)'!$D:$D,AllPGundertake!$C75,'SP List (I-REAP)'!$I:$I,$R$6),IF($J$3="Approved Subprojects",SUMIFS('SP List (I-REAP)'!$AA:$AA,'SP List (I-REAP)'!$D:$D,AllPGundertake!$C75,'SP List (I-REAP)'!$P:$P,AllPGundertake!$J$3,'SP List (I-REAP)'!$I:$I,$R$6),IF($J$3="Pipelined Subprojects",SUMIFS('SP List (I-REAP)'!$AA:$AA,'SP List (I-REAP)'!$D:$D,AllPGundertake!$C75,'SP List (I-REAP)'!$P:$P,AllPGundertake!$J$3,'SP List (I-REAP)'!$I:$I,$R$6))))</f>
        <v>0</v>
      </c>
      <c r="U75" s="149" t="str">
        <f>IF($J$3="Entire Portfolio",SUMIFS('SP List (I-REAP)'!$AD:$AD,'SP List (I-REAP)'!$D:$D,AllPGundertake!$C75,'SP List (I-REAP)'!$I:$I,$R$6),IF($J$3="Approved Subprojects",SUMIFS('SP List (I-REAP)'!$AD:$AD,'SP List (I-REAP)'!$D:$D,AllPGundertake!$C75,'SP List (I-REAP)'!$P:$P,AllPGundertake!$J$3,'SP List (I-REAP)'!$I:$I,$R$6),IF($J$3="Pipelined Subprojects",SUMIFS('SP List (I-REAP)'!$AD:$AD,'SP List (I-REAP)'!$D:$D,AllPGundertake!$C75,'SP List (I-REAP)'!$P:$P,AllPGundertake!$J$3,'SP List (I-REAP)'!$I:$I,$R$6))))</f>
        <v>0</v>
      </c>
      <c r="V75" s="149" t="str">
        <f>IF($J$3="Entire Portfolio",COUNTIFS('SP List (I-REAP)'!$D:$D,AllPGundertake!$C75,'SP List (I-REAP)'!$I:$I,$V$6),IF($J$3="Approved Subprojects",COUNTIFS('SP List (I-REAP)'!$D:$D,AllPGundertake!$C75,'SP List (I-REAP)'!$P:$P,AllPGundertake!$J$3,'SP List (I-REAP)'!$I:$I,$V$6),IF($J$3="Pipelined Subprojects",COUNTIFS('SP List (I-REAP)'!$D:$D,AllPGundertake!$C75,'SP List (I-REAP)'!$P:$P,AllPGundertake!$J$3,'SP List (I-REAP)'!$I:$I,$V$6))))</f>
        <v>0</v>
      </c>
      <c r="W75" s="148" t="str">
        <f>IF($J$3="Entire Portfolio",SUMIFS('SP List (I-REAP)'!$O:$O,'SP List (I-REAP)'!$D:$D,AllPGundertake!$C75,'SP List (I-REAP)'!$I:$I,AllPGundertake!$V$6),IF($J$3="Approved Subprojects",SUMIFS('SP List (I-REAP)'!$O:$O,'SP List (I-REAP)'!$D:$D,AllPGundertake!$C75,'SP List (I-REAP)'!$P:$P,AllPGundertake!$J$3,'SP List (I-REAP)'!$I:$I,AllPGundertake!$V$6),IF($J$3="Pipelined Subprojects",SUMIFS('SP List (I-REAP)'!$O:$O,'SP List (I-REAP)'!$D:$D,AllPGundertake!$C75,'SP List (I-REAP)'!$P:$P,AllPGundertake!$J$3,'SP List (I-REAP)'!$I:$I,AllPGundertake!$V$6))))/1000000</f>
        <v>0</v>
      </c>
      <c r="X75" s="149" t="str">
        <f>IF($J$3="Entire Portfolio",SUMIFS('SP List (I-REAP)'!$AA:$AA,'SP List (I-REAP)'!$D:$D,AllPGundertake!$C75,'SP List (I-REAP)'!$I:$I,$V$6),IF($J$3="Approved Subprojects",SUMIFS('SP List (I-REAP)'!$AA:$AA,'SP List (I-REAP)'!$D:$D,AllPGundertake!$C75,'SP List (I-REAP)'!$P:$P,AllPGundertake!$J$3,'SP List (I-REAP)'!$I:$I,$V$6),IF($J$3="Pipelined Subprojects",SUMIFS('SP List (I-REAP)'!$AA:$AA,'SP List (I-REAP)'!$D:$D,AllPGundertake!$C75,'SP List (I-REAP)'!$P:$P,AllPGundertake!$J$3,'SP List (I-REAP)'!$I:$I,$V$6))))</f>
        <v>0</v>
      </c>
      <c r="Y75" s="149" t="str">
        <f>IF($J$3="Entire Portfolio",SUMIFS('SP List (I-REAP)'!$AD:$AD,'SP List (I-REAP)'!$D:$D,AllPGundertake!$C75,'SP List (I-REAP)'!$I:$I,$V$6),IF($J$3="Approved Subprojects",SUMIFS('SP List (I-REAP)'!$AD:$AD,'SP List (I-REAP)'!$D:$D,AllPGundertake!$C75,'SP List (I-REAP)'!$P:$P,AllPGundertake!$J$3,'SP List (I-REAP)'!$I:$I,$V$6),IF($J$3="Pipelined Subprojects",SUMIFS('SP List (I-REAP)'!$AD:$AD,'SP List (I-REAP)'!$D:$D,AllPGundertake!$C75,'SP List (I-REAP)'!$P:$P,AllPGundertake!$J$3,'SP List (I-REAP)'!$I:$I,$V$6))))</f>
        <v>0</v>
      </c>
    </row>
    <row r="76" spans="1:26">
      <c r="B76" s="302" t="s">
        <v>2033</v>
      </c>
      <c r="C76" s="303"/>
      <c r="D76" s="215" t="str">
        <f>SUM(D74:D75)</f>
        <v>0</v>
      </c>
      <c r="E76" s="211" t="str">
        <f>SUM(E74:E75)</f>
        <v>0</v>
      </c>
      <c r="F76" s="215" t="str">
        <f>SUM(F74:F75)</f>
        <v>0</v>
      </c>
      <c r="G76" s="215" t="str">
        <f>SUM(G74:G75)</f>
        <v>0</v>
      </c>
      <c r="H76" s="211" t="str">
        <f>IFERROR((+E76/F76)*1000," ")</f>
        <v>0</v>
      </c>
      <c r="I76" s="211" t="str">
        <f>IFERROR(E76*1000/G76," ")</f>
        <v>0</v>
      </c>
      <c r="J76" s="215" t="str">
        <f>SUM(J74:J75)</f>
        <v>0</v>
      </c>
      <c r="K76" s="211" t="str">
        <f>SUM(K74:K75)</f>
        <v>0</v>
      </c>
      <c r="L76" s="215" t="str">
        <f>SUM(L74:L75)</f>
        <v>0</v>
      </c>
      <c r="M76" s="215" t="str">
        <f>SUM(M74:M75)</f>
        <v>0</v>
      </c>
      <c r="N76" s="215" t="str">
        <f>SUM(N74:N75)</f>
        <v>0</v>
      </c>
      <c r="O76" s="211" t="str">
        <f>SUM(O74:O75)</f>
        <v>0</v>
      </c>
      <c r="P76" s="215" t="str">
        <f>SUM(P74:P75)</f>
        <v>0</v>
      </c>
      <c r="Q76" s="215" t="str">
        <f>SUM(Q74:Q75)</f>
        <v>0</v>
      </c>
      <c r="R76" s="215" t="str">
        <f>SUM(R74:R75)</f>
        <v>0</v>
      </c>
      <c r="S76" s="211" t="str">
        <f>SUM(S74:S75)</f>
        <v>0</v>
      </c>
      <c r="T76" s="215" t="str">
        <f>SUM(T74:T75)</f>
        <v>0</v>
      </c>
      <c r="U76" s="215" t="str">
        <f>SUM(U74:U75)</f>
        <v>0</v>
      </c>
      <c r="V76" s="215" t="str">
        <f>SUM(V74:V75)</f>
        <v>0</v>
      </c>
      <c r="W76" s="211" t="str">
        <f>SUM(W74:W75)</f>
        <v>0</v>
      </c>
      <c r="X76" s="215" t="str">
        <f>SUM(X74:X75)</f>
        <v>0</v>
      </c>
      <c r="Y76" s="215" t="str">
        <f>SUM(Y74:Y75)</f>
        <v>0</v>
      </c>
    </row>
    <row r="77" spans="1:26">
      <c r="B77" s="196" t="s">
        <v>34</v>
      </c>
      <c r="C77" s="196" t="s">
        <v>37</v>
      </c>
      <c r="D77" s="149" t="str">
        <f>IF($J$3="Entire Portfolio",COUNTIF('SP List (I-REAP)'!$D:$D,AllPGundertake!$C77),IF($J$3="Approved Subprojects",COUNTIFS('SP List (I-REAP)'!$D:$D,AllPGundertake!$C77,'SP List (I-REAP)'!$P:$P,AllPGundertake!$J$3),IF($J$3="Pipelined Subprojects",COUNTIFS('SP List (I-REAP)'!$D:$D,AllPGundertake!$C77,'SP List (I-REAP)'!$P:$P,AllPGundertake!$J$3))))</f>
        <v>0</v>
      </c>
      <c r="E77" s="148" t="str">
        <f>IF($J$3="Entire Portfolio",SUMIF('SP List (I-REAP)'!$D:$D,AllPGundertake!$C77,'SP List (I-REAP)'!$O:$O),IF($J$3="Approved Subprojects",SUMIFS('SP List (I-REAP)'!$O:$O,'SP List (I-REAP)'!$D:$D,AllPGundertake!$C77,'SP List (I-REAP)'!$P:$P,AllPGundertake!$J$3),IF($J$3="Pipelined Subprojects",SUMIFS('SP List (I-REAP)'!$O:$O,'SP List (I-REAP)'!$D:$D,AllPGundertake!$C77,'SP List (I-REAP)'!$P:$P,AllPGundertake!$J$3))))/1000000</f>
        <v>0</v>
      </c>
      <c r="F77" s="149" t="str">
        <f>IF($J$3="Entire Portfolio",SUMIF('SP List (I-REAP)'!$D:$D,AllPGundertake!$C77,'SP List (I-REAP)'!$AA:$AA),IF($J$3="Approved Subprojects",SUMIFS('SP List (I-REAP)'!$AA:$AA,'SP List (I-REAP)'!$D:$D,AllPGundertake!$C77,'SP List (I-REAP)'!$P:$P,AllPGundertake!$J$3),IF($J$3="Pipelined Subprojects",SUMIFS('SP List (I-REAP)'!$AA:$AA,'SP List (I-REAP)'!$D:$D,AllPGundertake!$C77,'SP List (I-REAP)'!$P:$P,AllPGundertake!$J$3))))</f>
        <v>0</v>
      </c>
      <c r="G77" s="149" t="str">
        <f>IF($J$3="Entire Portfolio",SUMIF('SP List (I-REAP)'!$D:$D,AllPGundertake!$C77,'SP List (I-REAP)'!$AD:$AD),IF($J$3="Approved Subprojects",SUMIFS('SP List (I-REAP)'!$AD:$AD,'SP List (I-REAP)'!$D:$D,AllPGundertake!$C77,'SP List (I-REAP)'!$P:$P,AllPGundertake!$J$3),IF($J$3="Pipelined Subprojects",SUMIFS('SP List (I-REAP)'!$AD:$AD,'SP List (I-REAP)'!$D:$D,AllPGundertake!$C77,'SP List (I-REAP)'!$P:$P,AllPGundertake!$J$3))))</f>
        <v>0</v>
      </c>
      <c r="H77" s="159" t="str">
        <f>IFERROR((+E77/F77)*1000," ")</f>
        <v>0</v>
      </c>
      <c r="I77" s="159" t="str">
        <f>IFERROR(E77*1000/G77," ")</f>
        <v>0</v>
      </c>
      <c r="J77" s="149" t="str">
        <f>IF($J$3="Entire Portfolio",COUNTIFS('SP List (I-REAP)'!$D:$D,AllPGundertake!$C77,'SP List (I-REAP)'!$I:$I,$J$6),IF($J$3="Approved Subprojects",COUNTIFS('SP List (I-REAP)'!$D:$D,AllPGundertake!$C77,'SP List (I-REAP)'!$P:$P,AllPGundertake!$J$3,'SP List (I-REAP)'!$I:$I,$J$6),IF($J$3="Pipelined Subprojects",COUNTIFS('SP List (I-REAP)'!$D:$D,AllPGundertake!$C77,'SP List (I-REAP)'!$P:$P,AllPGundertake!$J$3,'SP List (I-REAP)'!$I:$I,$J$6))))</f>
        <v>0</v>
      </c>
      <c r="K77" s="148" t="str">
        <f>IF($J$3="Entire Portfolio",SUMIFS('SP List (I-REAP)'!$O:$O,'SP List (I-REAP)'!$D:$D,AllPGundertake!$C77,'SP List (I-REAP)'!$I:$I,AllPGundertake!$J$6),IF($J$3="Approved Subprojects",SUMIFS('SP List (I-REAP)'!$O:$O,'SP List (I-REAP)'!$D:$D,AllPGundertake!$C77,'SP List (I-REAP)'!$P:$P,AllPGundertake!$J$3,'SP List (I-REAP)'!$I:$I,AllPGundertake!$J$6),IF($J$3="Pipelined Subprojects",SUMIFS('SP List (I-REAP)'!$O:$O,'SP List (I-REAP)'!$D:$D,AllPGundertake!$C77,'SP List (I-REAP)'!$P:$P,AllPGundertake!$J$3,'SP List (I-REAP)'!$I:$I,AllPGundertake!$J$6))))/1000000</f>
        <v>0</v>
      </c>
      <c r="L77" s="149" t="str">
        <f>IF($J$3="Entire Portfolio",SUMIFS('SP List (I-REAP)'!$AA:$AA,'SP List (I-REAP)'!$D:$D,AllPGundertake!$C77,'SP List (I-REAP)'!$I:$I,$J$6),IF($J$3="Approved Subprojects",SUMIFS('SP List (I-REAP)'!$AA:$AA,'SP List (I-REAP)'!$D:$D,AllPGundertake!$C77,'SP List (I-REAP)'!$P:$P,AllPGundertake!$J$3,'SP List (I-REAP)'!$I:$I,$J$6),IF($J$3="Pipelined Subprojects",SUMIFS('SP List (I-REAP)'!$AA:$AA,'SP List (I-REAP)'!$D:$D,AllPGundertake!$C77,'SP List (I-REAP)'!$P:$P,AllPGundertake!$J$3,'SP List (I-REAP)'!$I:$I,$J$6))))</f>
        <v>0</v>
      </c>
      <c r="M77" s="149" t="str">
        <f>IF($J$3="Entire Portfolio",SUMIFS('SP List (I-REAP)'!$AD:$AD,'SP List (I-REAP)'!$D:$D,AllPGundertake!$C77,'SP List (I-REAP)'!$I:$I,$J$6),IF($J$3="Approved Subprojects",SUMIFS('SP List (I-REAP)'!$AD:$AD,'SP List (I-REAP)'!$D:$D,AllPGundertake!$C77,'SP List (I-REAP)'!$P:$P,AllPGundertake!$J$3,'SP List (I-REAP)'!$I:$I,$J$6),IF($J$3="Pipelined Subprojects",SUMIFS('SP List (I-REAP)'!$AD:$AD,'SP List (I-REAP)'!$D:$D,AllPGundertake!$C77,'SP List (I-REAP)'!$P:$P,AllPGundertake!$J$3,'SP List (I-REAP)'!$I:$I,$J$6))))</f>
        <v>0</v>
      </c>
      <c r="N77" s="149" t="str">
        <f>IF($J$3="Entire Portfolio",COUNTIFS('SP List (I-REAP)'!$D:$D,AllPGundertake!$C77,'SP List (I-REAP)'!$I:$I,$N$6),IF($J$3="Approved Subprojects",COUNTIFS('SP List (I-REAP)'!$D:$D,AllPGundertake!$C77,'SP List (I-REAP)'!$P:$P,AllPGundertake!$J$3,'SP List (I-REAP)'!$I:$I,$N$6),IF($J$3="Pipelined Subprojects",COUNTIFS('SP List (I-REAP)'!$D:$D,AllPGundertake!$C77,'SP List (I-REAP)'!$P:$P,AllPGundertake!$J$3,'SP List (I-REAP)'!$I:$I,$N$6))))</f>
        <v>0</v>
      </c>
      <c r="O77" s="148" t="str">
        <f>IF($J$3="Entire Portfolio",SUMIFS('SP List (I-REAP)'!$O:$O,'SP List (I-REAP)'!$D:$D,AllPGundertake!$C77,'SP List (I-REAP)'!$I:$I,AllPGundertake!$N$6),IF($J$3="Approved Subprojects",SUMIFS('SP List (I-REAP)'!$O:$O,'SP List (I-REAP)'!$D:$D,AllPGundertake!$C77,'SP List (I-REAP)'!$P:$P,AllPGundertake!$J$3,'SP List (I-REAP)'!$I:$I,AllPGundertake!$N$6),IF($J$3="Pipelined Subprojects",SUMIFS('SP List (I-REAP)'!$O:$O,'SP List (I-REAP)'!$D:$D,AllPGundertake!$C77,'SP List (I-REAP)'!$P:$P,AllPGundertake!$J$3,'SP List (I-REAP)'!$I:$I,AllPGundertake!$N$6))))/1000000</f>
        <v>0</v>
      </c>
      <c r="P77" s="149" t="str">
        <f>IF($J$3="Entire Portfolio",SUMIFS('SP List (I-REAP)'!$AA:$AA,'SP List (I-REAP)'!$D:$D,AllPGundertake!$C77,'SP List (I-REAP)'!$I:$I,$N$6),IF($J$3="Approved Subprojects",SUMIFS('SP List (I-REAP)'!$AA:$AA,'SP List (I-REAP)'!$D:$D,AllPGundertake!$C77,'SP List (I-REAP)'!$P:$P,AllPGundertake!$J$3,'SP List (I-REAP)'!$I:$I,$N$6),IF($J$3="Pipelined Subprojects",SUMIFS('SP List (I-REAP)'!$AA:$AA,'SP List (I-REAP)'!$D:$D,AllPGundertake!$C77,'SP List (I-REAP)'!$P:$P,AllPGundertake!$J$3,'SP List (I-REAP)'!$I:$I,$N$6))))</f>
        <v>0</v>
      </c>
      <c r="Q77" s="149" t="str">
        <f>IF($J$3="Entire Portfolio",SUMIFS('SP List (I-REAP)'!$AD:$AD,'SP List (I-REAP)'!$D:$D,AllPGundertake!$C77,'SP List (I-REAP)'!$I:$I,$N$6),IF($J$3="Approved Subprojects",SUMIFS('SP List (I-REAP)'!$AD:$AD,'SP List (I-REAP)'!$D:$D,AllPGundertake!$C77,'SP List (I-REAP)'!$P:$P,AllPGundertake!$J$3,'SP List (I-REAP)'!$I:$I,$N$6),IF($J$3="Pipelined Subprojects",SUMIFS('SP List (I-REAP)'!$AD:$AD,'SP List (I-REAP)'!$D:$D,AllPGundertake!$C77,'SP List (I-REAP)'!$P:$P,AllPGundertake!$J$3,'SP List (I-REAP)'!$I:$I,$N$6))))</f>
        <v>0</v>
      </c>
      <c r="R77" s="149" t="str">
        <f>IF($J$3="Entire Portfolio",COUNTIFS('SP List (I-REAP)'!$D:$D,AllPGundertake!$C77,'SP List (I-REAP)'!$I:$I,$R$6),IF($J$3="Approved Subprojects",COUNTIFS('SP List (I-REAP)'!$D:$D,AllPGundertake!$C77,'SP List (I-REAP)'!$P:$P,AllPGundertake!$J$3,'SP List (I-REAP)'!$I:$I,$R$6),IF($J$3="Pipelined Subprojects",COUNTIFS('SP List (I-REAP)'!$D:$D,AllPGundertake!$C77,'SP List (I-REAP)'!$P:$P,AllPGundertake!$J$3,'SP List (I-REAP)'!$I:$I,$R$6))))</f>
        <v>0</v>
      </c>
      <c r="S77" s="148" t="str">
        <f>IF($J$3="Entire Portfolio",SUMIFS('SP List (I-REAP)'!$O:$O,'SP List (I-REAP)'!$D:$D,AllPGundertake!$C77,'SP List (I-REAP)'!$I:$I,AllPGundertake!$R$6),IF($J$3="Approved Subprojects",SUMIFS('SP List (I-REAP)'!$O:$O,'SP List (I-REAP)'!$D:$D,AllPGundertake!$C77,'SP List (I-REAP)'!$P:$P,AllPGundertake!$J$3,'SP List (I-REAP)'!$I:$I,AllPGundertake!$R$6),IF($J$3="Pipelined Subprojects",SUMIFS('SP List (I-REAP)'!$O:$O,'SP List (I-REAP)'!$D:$D,AllPGundertake!$C77,'SP List (I-REAP)'!$P:$P,AllPGundertake!$J$3,'SP List (I-REAP)'!$I:$I,AllPGundertake!$R$6))))/1000000</f>
        <v>0</v>
      </c>
      <c r="T77" s="149" t="str">
        <f>IF($J$3="Entire Portfolio",SUMIFS('SP List (I-REAP)'!$AA:$AA,'SP List (I-REAP)'!$D:$D,AllPGundertake!$C77,'SP List (I-REAP)'!$I:$I,$R$6),IF($J$3="Approved Subprojects",SUMIFS('SP List (I-REAP)'!$AA:$AA,'SP List (I-REAP)'!$D:$D,AllPGundertake!$C77,'SP List (I-REAP)'!$P:$P,AllPGundertake!$J$3,'SP List (I-REAP)'!$I:$I,$R$6),IF($J$3="Pipelined Subprojects",SUMIFS('SP List (I-REAP)'!$AA:$AA,'SP List (I-REAP)'!$D:$D,AllPGundertake!$C77,'SP List (I-REAP)'!$P:$P,AllPGundertake!$J$3,'SP List (I-REAP)'!$I:$I,$R$6))))</f>
        <v>0</v>
      </c>
      <c r="U77" s="149" t="str">
        <f>IF($J$3="Entire Portfolio",SUMIFS('SP List (I-REAP)'!$AD:$AD,'SP List (I-REAP)'!$D:$D,AllPGundertake!$C77,'SP List (I-REAP)'!$I:$I,$R$6),IF($J$3="Approved Subprojects",SUMIFS('SP List (I-REAP)'!$AD:$AD,'SP List (I-REAP)'!$D:$D,AllPGundertake!$C77,'SP List (I-REAP)'!$P:$P,AllPGundertake!$J$3,'SP List (I-REAP)'!$I:$I,$R$6),IF($J$3="Pipelined Subprojects",SUMIFS('SP List (I-REAP)'!$AD:$AD,'SP List (I-REAP)'!$D:$D,AllPGundertake!$C77,'SP List (I-REAP)'!$P:$P,AllPGundertake!$J$3,'SP List (I-REAP)'!$I:$I,$R$6))))</f>
        <v>0</v>
      </c>
      <c r="V77" s="149" t="str">
        <f>IF($J$3="Entire Portfolio",COUNTIFS('SP List (I-REAP)'!$D:$D,AllPGundertake!$C77,'SP List (I-REAP)'!$I:$I,$V$6),IF($J$3="Approved Subprojects",COUNTIFS('SP List (I-REAP)'!$D:$D,AllPGundertake!$C77,'SP List (I-REAP)'!$P:$P,AllPGundertake!$J$3,'SP List (I-REAP)'!$I:$I,$V$6),IF($J$3="Pipelined Subprojects",COUNTIFS('SP List (I-REAP)'!$D:$D,AllPGundertake!$C77,'SP List (I-REAP)'!$P:$P,AllPGundertake!$J$3,'SP List (I-REAP)'!$I:$I,$V$6))))</f>
        <v>0</v>
      </c>
      <c r="W77" s="148" t="str">
        <f>IF($J$3="Entire Portfolio",SUMIFS('SP List (I-REAP)'!$O:$O,'SP List (I-REAP)'!$D:$D,AllPGundertake!$C77,'SP List (I-REAP)'!$I:$I,AllPGundertake!$V$6),IF($J$3="Approved Subprojects",SUMIFS('SP List (I-REAP)'!$O:$O,'SP List (I-REAP)'!$D:$D,AllPGundertake!$C77,'SP List (I-REAP)'!$P:$P,AllPGundertake!$J$3,'SP List (I-REAP)'!$I:$I,AllPGundertake!$V$6),IF($J$3="Pipelined Subprojects",SUMIFS('SP List (I-REAP)'!$O:$O,'SP List (I-REAP)'!$D:$D,AllPGundertake!$C77,'SP List (I-REAP)'!$P:$P,AllPGundertake!$J$3,'SP List (I-REAP)'!$I:$I,AllPGundertake!$V$6))))/1000000</f>
        <v>0</v>
      </c>
      <c r="X77" s="149" t="str">
        <f>IF($J$3="Entire Portfolio",SUMIFS('SP List (I-REAP)'!$AA:$AA,'SP List (I-REAP)'!$D:$D,AllPGundertake!$C77,'SP List (I-REAP)'!$I:$I,$V$6),IF($J$3="Approved Subprojects",SUMIFS('SP List (I-REAP)'!$AA:$AA,'SP List (I-REAP)'!$D:$D,AllPGundertake!$C77,'SP List (I-REAP)'!$P:$P,AllPGundertake!$J$3,'SP List (I-REAP)'!$I:$I,$V$6),IF($J$3="Pipelined Subprojects",SUMIFS('SP List (I-REAP)'!$AA:$AA,'SP List (I-REAP)'!$D:$D,AllPGundertake!$C77,'SP List (I-REAP)'!$P:$P,AllPGundertake!$J$3,'SP List (I-REAP)'!$I:$I,$V$6))))</f>
        <v>0</v>
      </c>
      <c r="Y77" s="149" t="str">
        <f>IF($J$3="Entire Portfolio",SUMIFS('SP List (I-REAP)'!$AD:$AD,'SP List (I-REAP)'!$D:$D,AllPGundertake!$C77,'SP List (I-REAP)'!$I:$I,$V$6),IF($J$3="Approved Subprojects",SUMIFS('SP List (I-REAP)'!$AD:$AD,'SP List (I-REAP)'!$D:$D,AllPGundertake!$C77,'SP List (I-REAP)'!$P:$P,AllPGundertake!$J$3,'SP List (I-REAP)'!$I:$I,$V$6),IF($J$3="Pipelined Subprojects",SUMIFS('SP List (I-REAP)'!$AD:$AD,'SP List (I-REAP)'!$D:$D,AllPGundertake!$C77,'SP List (I-REAP)'!$P:$P,AllPGundertake!$J$3,'SP List (I-REAP)'!$I:$I,$V$6))))</f>
        <v>0</v>
      </c>
    </row>
    <row r="78" spans="1:26">
      <c r="B78" s="196" t="s">
        <v>34</v>
      </c>
      <c r="C78" s="196" t="s">
        <v>64</v>
      </c>
      <c r="D78" s="149" t="str">
        <f>IF($J$3="Entire Portfolio",COUNTIF('SP List (I-REAP)'!$D:$D,AllPGundertake!$C78),IF($J$3="Approved Subprojects",COUNTIFS('SP List (I-REAP)'!$D:$D,AllPGundertake!$C78,'SP List (I-REAP)'!$P:$P,AllPGundertake!$J$3),IF($J$3="Pipelined Subprojects",COUNTIFS('SP List (I-REAP)'!$D:$D,AllPGundertake!$C78,'SP List (I-REAP)'!$P:$P,AllPGundertake!$J$3))))</f>
        <v>0</v>
      </c>
      <c r="E78" s="148" t="str">
        <f>IF($J$3="Entire Portfolio",SUMIF('SP List (I-REAP)'!$D:$D,AllPGundertake!$C78,'SP List (I-REAP)'!$O:$O),IF($J$3="Approved Subprojects",SUMIFS('SP List (I-REAP)'!$O:$O,'SP List (I-REAP)'!$D:$D,AllPGundertake!$C78,'SP List (I-REAP)'!$P:$P,AllPGundertake!$J$3),IF($J$3="Pipelined Subprojects",SUMIFS('SP List (I-REAP)'!$O:$O,'SP List (I-REAP)'!$D:$D,AllPGundertake!$C78,'SP List (I-REAP)'!$P:$P,AllPGundertake!$J$3))))/1000000</f>
        <v>0</v>
      </c>
      <c r="F78" s="149" t="str">
        <f>IF($J$3="Entire Portfolio",SUMIF('SP List (I-REAP)'!$D:$D,AllPGundertake!$C78,'SP List (I-REAP)'!$AA:$AA),IF($J$3="Approved Subprojects",SUMIFS('SP List (I-REAP)'!$AA:$AA,'SP List (I-REAP)'!$D:$D,AllPGundertake!$C78,'SP List (I-REAP)'!$P:$P,AllPGundertake!$J$3),IF($J$3="Pipelined Subprojects",SUMIFS('SP List (I-REAP)'!$AA:$AA,'SP List (I-REAP)'!$D:$D,AllPGundertake!$C78,'SP List (I-REAP)'!$P:$P,AllPGundertake!$J$3))))</f>
        <v>0</v>
      </c>
      <c r="G78" s="149" t="str">
        <f>IF($J$3="Entire Portfolio",SUMIF('SP List (I-REAP)'!$D:$D,AllPGundertake!$C78,'SP List (I-REAP)'!$AD:$AD),IF($J$3="Approved Subprojects",SUMIFS('SP List (I-REAP)'!$AD:$AD,'SP List (I-REAP)'!$D:$D,AllPGundertake!$C78,'SP List (I-REAP)'!$P:$P,AllPGundertake!$J$3),IF($J$3="Pipelined Subprojects",SUMIFS('SP List (I-REAP)'!$AD:$AD,'SP List (I-REAP)'!$D:$D,AllPGundertake!$C78,'SP List (I-REAP)'!$P:$P,AllPGundertake!$J$3))))</f>
        <v>0</v>
      </c>
      <c r="H78" s="159" t="str">
        <f>IFERROR((+E78/F78)*1000," ")</f>
        <v>0</v>
      </c>
      <c r="I78" s="159" t="str">
        <f>IFERROR(E78*1000/G78," ")</f>
        <v>0</v>
      </c>
      <c r="J78" s="149" t="str">
        <f>IF($J$3="Entire Portfolio",COUNTIFS('SP List (I-REAP)'!$D:$D,AllPGundertake!$C78,'SP List (I-REAP)'!$I:$I,$J$6),IF($J$3="Approved Subprojects",COUNTIFS('SP List (I-REAP)'!$D:$D,AllPGundertake!$C78,'SP List (I-REAP)'!$P:$P,AllPGundertake!$J$3,'SP List (I-REAP)'!$I:$I,$J$6),IF($J$3="Pipelined Subprojects",COUNTIFS('SP List (I-REAP)'!$D:$D,AllPGundertake!$C78,'SP List (I-REAP)'!$P:$P,AllPGundertake!$J$3,'SP List (I-REAP)'!$I:$I,$J$6))))</f>
        <v>0</v>
      </c>
      <c r="K78" s="148" t="str">
        <f>IF($J$3="Entire Portfolio",SUMIFS('SP List (I-REAP)'!$O:$O,'SP List (I-REAP)'!$D:$D,AllPGundertake!$C78,'SP List (I-REAP)'!$I:$I,AllPGundertake!$J$6),IF($J$3="Approved Subprojects",SUMIFS('SP List (I-REAP)'!$O:$O,'SP List (I-REAP)'!$D:$D,AllPGundertake!$C78,'SP List (I-REAP)'!$P:$P,AllPGundertake!$J$3,'SP List (I-REAP)'!$I:$I,AllPGundertake!$J$6),IF($J$3="Pipelined Subprojects",SUMIFS('SP List (I-REAP)'!$O:$O,'SP List (I-REAP)'!$D:$D,AllPGundertake!$C78,'SP List (I-REAP)'!$P:$P,AllPGundertake!$J$3,'SP List (I-REAP)'!$I:$I,AllPGundertake!$J$6))))/1000000</f>
        <v>0</v>
      </c>
      <c r="L78" s="149" t="str">
        <f>IF($J$3="Entire Portfolio",SUMIFS('SP List (I-REAP)'!$AA:$AA,'SP List (I-REAP)'!$D:$D,AllPGundertake!$C78,'SP List (I-REAP)'!$I:$I,$J$6),IF($J$3="Approved Subprojects",SUMIFS('SP List (I-REAP)'!$AA:$AA,'SP List (I-REAP)'!$D:$D,AllPGundertake!$C78,'SP List (I-REAP)'!$P:$P,AllPGundertake!$J$3,'SP List (I-REAP)'!$I:$I,$J$6),IF($J$3="Pipelined Subprojects",SUMIFS('SP List (I-REAP)'!$AA:$AA,'SP List (I-REAP)'!$D:$D,AllPGundertake!$C78,'SP List (I-REAP)'!$P:$P,AllPGundertake!$J$3,'SP List (I-REAP)'!$I:$I,$J$6))))</f>
        <v>0</v>
      </c>
      <c r="M78" s="149" t="str">
        <f>IF($J$3="Entire Portfolio",SUMIFS('SP List (I-REAP)'!$AD:$AD,'SP List (I-REAP)'!$D:$D,AllPGundertake!$C78,'SP List (I-REAP)'!$I:$I,$J$6),IF($J$3="Approved Subprojects",SUMIFS('SP List (I-REAP)'!$AD:$AD,'SP List (I-REAP)'!$D:$D,AllPGundertake!$C78,'SP List (I-REAP)'!$P:$P,AllPGundertake!$J$3,'SP List (I-REAP)'!$I:$I,$J$6),IF($J$3="Pipelined Subprojects",SUMIFS('SP List (I-REAP)'!$AD:$AD,'SP List (I-REAP)'!$D:$D,AllPGundertake!$C78,'SP List (I-REAP)'!$P:$P,AllPGundertake!$J$3,'SP List (I-REAP)'!$I:$I,$J$6))))</f>
        <v>0</v>
      </c>
      <c r="N78" s="149" t="str">
        <f>IF($J$3="Entire Portfolio",COUNTIFS('SP List (I-REAP)'!$D:$D,AllPGundertake!$C78,'SP List (I-REAP)'!$I:$I,$N$6),IF($J$3="Approved Subprojects",COUNTIFS('SP List (I-REAP)'!$D:$D,AllPGundertake!$C78,'SP List (I-REAP)'!$P:$P,AllPGundertake!$J$3,'SP List (I-REAP)'!$I:$I,$N$6),IF($J$3="Pipelined Subprojects",COUNTIFS('SP List (I-REAP)'!$D:$D,AllPGundertake!$C78,'SP List (I-REAP)'!$P:$P,AllPGundertake!$J$3,'SP List (I-REAP)'!$I:$I,$N$6))))</f>
        <v>0</v>
      </c>
      <c r="O78" s="148" t="str">
        <f>IF($J$3="Entire Portfolio",SUMIFS('SP List (I-REAP)'!$O:$O,'SP List (I-REAP)'!$D:$D,AllPGundertake!$C78,'SP List (I-REAP)'!$I:$I,AllPGundertake!$N$6),IF($J$3="Approved Subprojects",SUMIFS('SP List (I-REAP)'!$O:$O,'SP List (I-REAP)'!$D:$D,AllPGundertake!$C78,'SP List (I-REAP)'!$P:$P,AllPGundertake!$J$3,'SP List (I-REAP)'!$I:$I,AllPGundertake!$N$6),IF($J$3="Pipelined Subprojects",SUMIFS('SP List (I-REAP)'!$O:$O,'SP List (I-REAP)'!$D:$D,AllPGundertake!$C78,'SP List (I-REAP)'!$P:$P,AllPGundertake!$J$3,'SP List (I-REAP)'!$I:$I,AllPGundertake!$N$6))))/1000000</f>
        <v>0</v>
      </c>
      <c r="P78" s="149" t="str">
        <f>IF($J$3="Entire Portfolio",SUMIFS('SP List (I-REAP)'!$AA:$AA,'SP List (I-REAP)'!$D:$D,AllPGundertake!$C78,'SP List (I-REAP)'!$I:$I,$N$6),IF($J$3="Approved Subprojects",SUMIFS('SP List (I-REAP)'!$AA:$AA,'SP List (I-REAP)'!$D:$D,AllPGundertake!$C78,'SP List (I-REAP)'!$P:$P,AllPGundertake!$J$3,'SP List (I-REAP)'!$I:$I,$N$6),IF($J$3="Pipelined Subprojects",SUMIFS('SP List (I-REAP)'!$AA:$AA,'SP List (I-REAP)'!$D:$D,AllPGundertake!$C78,'SP List (I-REAP)'!$P:$P,AllPGundertake!$J$3,'SP List (I-REAP)'!$I:$I,$N$6))))</f>
        <v>0</v>
      </c>
      <c r="Q78" s="149" t="str">
        <f>IF($J$3="Entire Portfolio",SUMIFS('SP List (I-REAP)'!$AD:$AD,'SP List (I-REAP)'!$D:$D,AllPGundertake!$C78,'SP List (I-REAP)'!$I:$I,$N$6),IF($J$3="Approved Subprojects",SUMIFS('SP List (I-REAP)'!$AD:$AD,'SP List (I-REAP)'!$D:$D,AllPGundertake!$C78,'SP List (I-REAP)'!$P:$P,AllPGundertake!$J$3,'SP List (I-REAP)'!$I:$I,$N$6),IF($J$3="Pipelined Subprojects",SUMIFS('SP List (I-REAP)'!$AD:$AD,'SP List (I-REAP)'!$D:$D,AllPGundertake!$C78,'SP List (I-REAP)'!$P:$P,AllPGundertake!$J$3,'SP List (I-REAP)'!$I:$I,$N$6))))</f>
        <v>0</v>
      </c>
      <c r="R78" s="149" t="str">
        <f>IF($J$3="Entire Portfolio",COUNTIFS('SP List (I-REAP)'!$D:$D,AllPGundertake!$C78,'SP List (I-REAP)'!$I:$I,$R$6),IF($J$3="Approved Subprojects",COUNTIFS('SP List (I-REAP)'!$D:$D,AllPGundertake!$C78,'SP List (I-REAP)'!$P:$P,AllPGundertake!$J$3,'SP List (I-REAP)'!$I:$I,$R$6),IF($J$3="Pipelined Subprojects",COUNTIFS('SP List (I-REAP)'!$D:$D,AllPGundertake!$C78,'SP List (I-REAP)'!$P:$P,AllPGundertake!$J$3,'SP List (I-REAP)'!$I:$I,$R$6))))</f>
        <v>0</v>
      </c>
      <c r="S78" s="148" t="str">
        <f>IF($J$3="Entire Portfolio",SUMIFS('SP List (I-REAP)'!$O:$O,'SP List (I-REAP)'!$D:$D,AllPGundertake!$C78,'SP List (I-REAP)'!$I:$I,AllPGundertake!$R$6),IF($J$3="Approved Subprojects",SUMIFS('SP List (I-REAP)'!$O:$O,'SP List (I-REAP)'!$D:$D,AllPGundertake!$C78,'SP List (I-REAP)'!$P:$P,AllPGundertake!$J$3,'SP List (I-REAP)'!$I:$I,AllPGundertake!$R$6),IF($J$3="Pipelined Subprojects",SUMIFS('SP List (I-REAP)'!$O:$O,'SP List (I-REAP)'!$D:$D,AllPGundertake!$C78,'SP List (I-REAP)'!$P:$P,AllPGundertake!$J$3,'SP List (I-REAP)'!$I:$I,AllPGundertake!$R$6))))/1000000</f>
        <v>0</v>
      </c>
      <c r="T78" s="149" t="str">
        <f>IF($J$3="Entire Portfolio",SUMIFS('SP List (I-REAP)'!$AA:$AA,'SP List (I-REAP)'!$D:$D,AllPGundertake!$C78,'SP List (I-REAP)'!$I:$I,$R$6),IF($J$3="Approved Subprojects",SUMIFS('SP List (I-REAP)'!$AA:$AA,'SP List (I-REAP)'!$D:$D,AllPGundertake!$C78,'SP List (I-REAP)'!$P:$P,AllPGundertake!$J$3,'SP List (I-REAP)'!$I:$I,$R$6),IF($J$3="Pipelined Subprojects",SUMIFS('SP List (I-REAP)'!$AA:$AA,'SP List (I-REAP)'!$D:$D,AllPGundertake!$C78,'SP List (I-REAP)'!$P:$P,AllPGundertake!$J$3,'SP List (I-REAP)'!$I:$I,$R$6))))</f>
        <v>0</v>
      </c>
      <c r="U78" s="149" t="str">
        <f>IF($J$3="Entire Portfolio",SUMIFS('SP List (I-REAP)'!$AD:$AD,'SP List (I-REAP)'!$D:$D,AllPGundertake!$C78,'SP List (I-REAP)'!$I:$I,$R$6),IF($J$3="Approved Subprojects",SUMIFS('SP List (I-REAP)'!$AD:$AD,'SP List (I-REAP)'!$D:$D,AllPGundertake!$C78,'SP List (I-REAP)'!$P:$P,AllPGundertake!$J$3,'SP List (I-REAP)'!$I:$I,$R$6),IF($J$3="Pipelined Subprojects",SUMIFS('SP List (I-REAP)'!$AD:$AD,'SP List (I-REAP)'!$D:$D,AllPGundertake!$C78,'SP List (I-REAP)'!$P:$P,AllPGundertake!$J$3,'SP List (I-REAP)'!$I:$I,$R$6))))</f>
        <v>0</v>
      </c>
      <c r="V78" s="149" t="str">
        <f>IF($J$3="Entire Portfolio",COUNTIFS('SP List (I-REAP)'!$D:$D,AllPGundertake!$C78,'SP List (I-REAP)'!$I:$I,$V$6),IF($J$3="Approved Subprojects",COUNTIFS('SP List (I-REAP)'!$D:$D,AllPGundertake!$C78,'SP List (I-REAP)'!$P:$P,AllPGundertake!$J$3,'SP List (I-REAP)'!$I:$I,$V$6),IF($J$3="Pipelined Subprojects",COUNTIFS('SP List (I-REAP)'!$D:$D,AllPGundertake!$C78,'SP List (I-REAP)'!$P:$P,AllPGundertake!$J$3,'SP List (I-REAP)'!$I:$I,$V$6))))</f>
        <v>0</v>
      </c>
      <c r="W78" s="148" t="str">
        <f>IF($J$3="Entire Portfolio",SUMIFS('SP List (I-REAP)'!$O:$O,'SP List (I-REAP)'!$D:$D,AllPGundertake!$C78,'SP List (I-REAP)'!$I:$I,AllPGundertake!$V$6),IF($J$3="Approved Subprojects",SUMIFS('SP List (I-REAP)'!$O:$O,'SP List (I-REAP)'!$D:$D,AllPGundertake!$C78,'SP List (I-REAP)'!$P:$P,AllPGundertake!$J$3,'SP List (I-REAP)'!$I:$I,AllPGundertake!$V$6),IF($J$3="Pipelined Subprojects",SUMIFS('SP List (I-REAP)'!$O:$O,'SP List (I-REAP)'!$D:$D,AllPGundertake!$C78,'SP List (I-REAP)'!$P:$P,AllPGundertake!$J$3,'SP List (I-REAP)'!$I:$I,AllPGundertake!$V$6))))/1000000</f>
        <v>0</v>
      </c>
      <c r="X78" s="149" t="str">
        <f>IF($J$3="Entire Portfolio",SUMIFS('SP List (I-REAP)'!$AA:$AA,'SP List (I-REAP)'!$D:$D,AllPGundertake!$C78,'SP List (I-REAP)'!$I:$I,$V$6),IF($J$3="Approved Subprojects",SUMIFS('SP List (I-REAP)'!$AA:$AA,'SP List (I-REAP)'!$D:$D,AllPGundertake!$C78,'SP List (I-REAP)'!$P:$P,AllPGundertake!$J$3,'SP List (I-REAP)'!$I:$I,$V$6),IF($J$3="Pipelined Subprojects",SUMIFS('SP List (I-REAP)'!$AA:$AA,'SP List (I-REAP)'!$D:$D,AllPGundertake!$C78,'SP List (I-REAP)'!$P:$P,AllPGundertake!$J$3,'SP List (I-REAP)'!$I:$I,$V$6))))</f>
        <v>0</v>
      </c>
      <c r="Y78" s="149" t="str">
        <f>IF($J$3="Entire Portfolio",SUMIFS('SP List (I-REAP)'!$AD:$AD,'SP List (I-REAP)'!$D:$D,AllPGundertake!$C78,'SP List (I-REAP)'!$I:$I,$V$6),IF($J$3="Approved Subprojects",SUMIFS('SP List (I-REAP)'!$AD:$AD,'SP List (I-REAP)'!$D:$D,AllPGundertake!$C78,'SP List (I-REAP)'!$P:$P,AllPGundertake!$J$3,'SP List (I-REAP)'!$I:$I,$V$6),IF($J$3="Pipelined Subprojects",SUMIFS('SP List (I-REAP)'!$AD:$AD,'SP List (I-REAP)'!$D:$D,AllPGundertake!$C78,'SP List (I-REAP)'!$P:$P,AllPGundertake!$J$3,'SP List (I-REAP)'!$I:$I,$V$6))))</f>
        <v>0</v>
      </c>
    </row>
    <row r="79" spans="1:26">
      <c r="B79" s="196" t="s">
        <v>34</v>
      </c>
      <c r="C79" s="196" t="s">
        <v>69</v>
      </c>
      <c r="D79" s="149" t="str">
        <f>IF($J$3="Entire Portfolio",COUNTIF('SP List (I-REAP)'!$D:$D,AllPGundertake!$C79),IF($J$3="Approved Subprojects",COUNTIFS('SP List (I-REAP)'!$D:$D,AllPGundertake!$C79,'SP List (I-REAP)'!$P:$P,AllPGundertake!$J$3),IF($J$3="Pipelined Subprojects",COUNTIFS('SP List (I-REAP)'!$D:$D,AllPGundertake!$C79,'SP List (I-REAP)'!$P:$P,AllPGundertake!$J$3))))</f>
        <v>0</v>
      </c>
      <c r="E79" s="148" t="str">
        <f>IF($J$3="Entire Portfolio",SUMIF('SP List (I-REAP)'!$D:$D,AllPGundertake!$C79,'SP List (I-REAP)'!$O:$O),IF($J$3="Approved Subprojects",SUMIFS('SP List (I-REAP)'!$O:$O,'SP List (I-REAP)'!$D:$D,AllPGundertake!$C79,'SP List (I-REAP)'!$P:$P,AllPGundertake!$J$3),IF($J$3="Pipelined Subprojects",SUMIFS('SP List (I-REAP)'!$O:$O,'SP List (I-REAP)'!$D:$D,AllPGundertake!$C79,'SP List (I-REAP)'!$P:$P,AllPGundertake!$J$3))))/1000000</f>
        <v>0</v>
      </c>
      <c r="F79" s="149" t="str">
        <f>IF($J$3="Entire Portfolio",SUMIF('SP List (I-REAP)'!$D:$D,AllPGundertake!$C79,'SP List (I-REAP)'!$AA:$AA),IF($J$3="Approved Subprojects",SUMIFS('SP List (I-REAP)'!$AA:$AA,'SP List (I-REAP)'!$D:$D,AllPGundertake!$C79,'SP List (I-REAP)'!$P:$P,AllPGundertake!$J$3),IF($J$3="Pipelined Subprojects",SUMIFS('SP List (I-REAP)'!$AA:$AA,'SP List (I-REAP)'!$D:$D,AllPGundertake!$C79,'SP List (I-REAP)'!$P:$P,AllPGundertake!$J$3))))</f>
        <v>0</v>
      </c>
      <c r="G79" s="149" t="str">
        <f>IF($J$3="Entire Portfolio",SUMIF('SP List (I-REAP)'!$D:$D,AllPGundertake!$C79,'SP List (I-REAP)'!$AD:$AD),IF($J$3="Approved Subprojects",SUMIFS('SP List (I-REAP)'!$AD:$AD,'SP List (I-REAP)'!$D:$D,AllPGundertake!$C79,'SP List (I-REAP)'!$P:$P,AllPGundertake!$J$3),IF($J$3="Pipelined Subprojects",SUMIFS('SP List (I-REAP)'!$AD:$AD,'SP List (I-REAP)'!$D:$D,AllPGundertake!$C79,'SP List (I-REAP)'!$P:$P,AllPGundertake!$J$3))))</f>
        <v>0</v>
      </c>
      <c r="H79" s="159" t="str">
        <f>IFERROR((+E79/F79)*1000," ")</f>
        <v>0</v>
      </c>
      <c r="I79" s="159" t="str">
        <f>IFERROR(E79*1000/G79," ")</f>
        <v>0</v>
      </c>
      <c r="J79" s="149" t="str">
        <f>IF($J$3="Entire Portfolio",COUNTIFS('SP List (I-REAP)'!$D:$D,AllPGundertake!$C79,'SP List (I-REAP)'!$I:$I,$J$6),IF($J$3="Approved Subprojects",COUNTIFS('SP List (I-REAP)'!$D:$D,AllPGundertake!$C79,'SP List (I-REAP)'!$P:$P,AllPGundertake!$J$3,'SP List (I-REAP)'!$I:$I,$J$6),IF($J$3="Pipelined Subprojects",COUNTIFS('SP List (I-REAP)'!$D:$D,AllPGundertake!$C79,'SP List (I-REAP)'!$P:$P,AllPGundertake!$J$3,'SP List (I-REAP)'!$I:$I,$J$6))))</f>
        <v>0</v>
      </c>
      <c r="K79" s="148" t="str">
        <f>IF($J$3="Entire Portfolio",SUMIFS('SP List (I-REAP)'!$O:$O,'SP List (I-REAP)'!$D:$D,AllPGundertake!$C79,'SP List (I-REAP)'!$I:$I,AllPGundertake!$J$6),IF($J$3="Approved Subprojects",SUMIFS('SP List (I-REAP)'!$O:$O,'SP List (I-REAP)'!$D:$D,AllPGundertake!$C79,'SP List (I-REAP)'!$P:$P,AllPGundertake!$J$3,'SP List (I-REAP)'!$I:$I,AllPGundertake!$J$6),IF($J$3="Pipelined Subprojects",SUMIFS('SP List (I-REAP)'!$O:$O,'SP List (I-REAP)'!$D:$D,AllPGundertake!$C79,'SP List (I-REAP)'!$P:$P,AllPGundertake!$J$3,'SP List (I-REAP)'!$I:$I,AllPGundertake!$J$6))))/1000000</f>
        <v>0</v>
      </c>
      <c r="L79" s="149" t="str">
        <f>IF($J$3="Entire Portfolio",SUMIFS('SP List (I-REAP)'!$AA:$AA,'SP List (I-REAP)'!$D:$D,AllPGundertake!$C79,'SP List (I-REAP)'!$I:$I,$J$6),IF($J$3="Approved Subprojects",SUMIFS('SP List (I-REAP)'!$AA:$AA,'SP List (I-REAP)'!$D:$D,AllPGundertake!$C79,'SP List (I-REAP)'!$P:$P,AllPGundertake!$J$3,'SP List (I-REAP)'!$I:$I,$J$6),IF($J$3="Pipelined Subprojects",SUMIFS('SP List (I-REAP)'!$AA:$AA,'SP List (I-REAP)'!$D:$D,AllPGundertake!$C79,'SP List (I-REAP)'!$P:$P,AllPGundertake!$J$3,'SP List (I-REAP)'!$I:$I,$J$6))))</f>
        <v>0</v>
      </c>
      <c r="M79" s="149" t="str">
        <f>IF($J$3="Entire Portfolio",SUMIFS('SP List (I-REAP)'!$AD:$AD,'SP List (I-REAP)'!$D:$D,AllPGundertake!$C79,'SP List (I-REAP)'!$I:$I,$J$6),IF($J$3="Approved Subprojects",SUMIFS('SP List (I-REAP)'!$AD:$AD,'SP List (I-REAP)'!$D:$D,AllPGundertake!$C79,'SP List (I-REAP)'!$P:$P,AllPGundertake!$J$3,'SP List (I-REAP)'!$I:$I,$J$6),IF($J$3="Pipelined Subprojects",SUMIFS('SP List (I-REAP)'!$AD:$AD,'SP List (I-REAP)'!$D:$D,AllPGundertake!$C79,'SP List (I-REAP)'!$P:$P,AllPGundertake!$J$3,'SP List (I-REAP)'!$I:$I,$J$6))))</f>
        <v>0</v>
      </c>
      <c r="N79" s="149" t="str">
        <f>IF($J$3="Entire Portfolio",COUNTIFS('SP List (I-REAP)'!$D:$D,AllPGundertake!$C79,'SP List (I-REAP)'!$I:$I,$N$6),IF($J$3="Approved Subprojects",COUNTIFS('SP List (I-REAP)'!$D:$D,AllPGundertake!$C79,'SP List (I-REAP)'!$P:$P,AllPGundertake!$J$3,'SP List (I-REAP)'!$I:$I,$N$6),IF($J$3="Pipelined Subprojects",COUNTIFS('SP List (I-REAP)'!$D:$D,AllPGundertake!$C79,'SP List (I-REAP)'!$P:$P,AllPGundertake!$J$3,'SP List (I-REAP)'!$I:$I,$N$6))))</f>
        <v>0</v>
      </c>
      <c r="O79" s="148" t="str">
        <f>IF($J$3="Entire Portfolio",SUMIFS('SP List (I-REAP)'!$O:$O,'SP List (I-REAP)'!$D:$D,AllPGundertake!$C79,'SP List (I-REAP)'!$I:$I,AllPGundertake!$N$6),IF($J$3="Approved Subprojects",SUMIFS('SP List (I-REAP)'!$O:$O,'SP List (I-REAP)'!$D:$D,AllPGundertake!$C79,'SP List (I-REAP)'!$P:$P,AllPGundertake!$J$3,'SP List (I-REAP)'!$I:$I,AllPGundertake!$N$6),IF($J$3="Pipelined Subprojects",SUMIFS('SP List (I-REAP)'!$O:$O,'SP List (I-REAP)'!$D:$D,AllPGundertake!$C79,'SP List (I-REAP)'!$P:$P,AllPGundertake!$J$3,'SP List (I-REAP)'!$I:$I,AllPGundertake!$N$6))))/1000000</f>
        <v>0</v>
      </c>
      <c r="P79" s="149" t="str">
        <f>IF($J$3="Entire Portfolio",SUMIFS('SP List (I-REAP)'!$AA:$AA,'SP List (I-REAP)'!$D:$D,AllPGundertake!$C79,'SP List (I-REAP)'!$I:$I,$N$6),IF($J$3="Approved Subprojects",SUMIFS('SP List (I-REAP)'!$AA:$AA,'SP List (I-REAP)'!$D:$D,AllPGundertake!$C79,'SP List (I-REAP)'!$P:$P,AllPGundertake!$J$3,'SP List (I-REAP)'!$I:$I,$N$6),IF($J$3="Pipelined Subprojects",SUMIFS('SP List (I-REAP)'!$AA:$AA,'SP List (I-REAP)'!$D:$D,AllPGundertake!$C79,'SP List (I-REAP)'!$P:$P,AllPGundertake!$J$3,'SP List (I-REAP)'!$I:$I,$N$6))))</f>
        <v>0</v>
      </c>
      <c r="Q79" s="149" t="str">
        <f>IF($J$3="Entire Portfolio",SUMIFS('SP List (I-REAP)'!$AD:$AD,'SP List (I-REAP)'!$D:$D,AllPGundertake!$C79,'SP List (I-REAP)'!$I:$I,$N$6),IF($J$3="Approved Subprojects",SUMIFS('SP List (I-REAP)'!$AD:$AD,'SP List (I-REAP)'!$D:$D,AllPGundertake!$C79,'SP List (I-REAP)'!$P:$P,AllPGundertake!$J$3,'SP List (I-REAP)'!$I:$I,$N$6),IF($J$3="Pipelined Subprojects",SUMIFS('SP List (I-REAP)'!$AD:$AD,'SP List (I-REAP)'!$D:$D,AllPGundertake!$C79,'SP List (I-REAP)'!$P:$P,AllPGundertake!$J$3,'SP List (I-REAP)'!$I:$I,$N$6))))</f>
        <v>0</v>
      </c>
      <c r="R79" s="149" t="str">
        <f>IF($J$3="Entire Portfolio",COUNTIFS('SP List (I-REAP)'!$D:$D,AllPGundertake!$C79,'SP List (I-REAP)'!$I:$I,$R$6),IF($J$3="Approved Subprojects",COUNTIFS('SP List (I-REAP)'!$D:$D,AllPGundertake!$C79,'SP List (I-REAP)'!$P:$P,AllPGundertake!$J$3,'SP List (I-REAP)'!$I:$I,$R$6),IF($J$3="Pipelined Subprojects",COUNTIFS('SP List (I-REAP)'!$D:$D,AllPGundertake!$C79,'SP List (I-REAP)'!$P:$P,AllPGundertake!$J$3,'SP List (I-REAP)'!$I:$I,$R$6))))</f>
        <v>0</v>
      </c>
      <c r="S79" s="148" t="str">
        <f>IF($J$3="Entire Portfolio",SUMIFS('SP List (I-REAP)'!$O:$O,'SP List (I-REAP)'!$D:$D,AllPGundertake!$C79,'SP List (I-REAP)'!$I:$I,AllPGundertake!$R$6),IF($J$3="Approved Subprojects",SUMIFS('SP List (I-REAP)'!$O:$O,'SP List (I-REAP)'!$D:$D,AllPGundertake!$C79,'SP List (I-REAP)'!$P:$P,AllPGundertake!$J$3,'SP List (I-REAP)'!$I:$I,AllPGundertake!$R$6),IF($J$3="Pipelined Subprojects",SUMIFS('SP List (I-REAP)'!$O:$O,'SP List (I-REAP)'!$D:$D,AllPGundertake!$C79,'SP List (I-REAP)'!$P:$P,AllPGundertake!$J$3,'SP List (I-REAP)'!$I:$I,AllPGundertake!$R$6))))/1000000</f>
        <v>0</v>
      </c>
      <c r="T79" s="149" t="str">
        <f>IF($J$3="Entire Portfolio",SUMIFS('SP List (I-REAP)'!$AA:$AA,'SP List (I-REAP)'!$D:$D,AllPGundertake!$C79,'SP List (I-REAP)'!$I:$I,$R$6),IF($J$3="Approved Subprojects",SUMIFS('SP List (I-REAP)'!$AA:$AA,'SP List (I-REAP)'!$D:$D,AllPGundertake!$C79,'SP List (I-REAP)'!$P:$P,AllPGundertake!$J$3,'SP List (I-REAP)'!$I:$I,$R$6),IF($J$3="Pipelined Subprojects",SUMIFS('SP List (I-REAP)'!$AA:$AA,'SP List (I-REAP)'!$D:$D,AllPGundertake!$C79,'SP List (I-REAP)'!$P:$P,AllPGundertake!$J$3,'SP List (I-REAP)'!$I:$I,$R$6))))</f>
        <v>0</v>
      </c>
      <c r="U79" s="149" t="str">
        <f>IF($J$3="Entire Portfolio",SUMIFS('SP List (I-REAP)'!$AD:$AD,'SP List (I-REAP)'!$D:$D,AllPGundertake!$C79,'SP List (I-REAP)'!$I:$I,$R$6),IF($J$3="Approved Subprojects",SUMIFS('SP List (I-REAP)'!$AD:$AD,'SP List (I-REAP)'!$D:$D,AllPGundertake!$C79,'SP List (I-REAP)'!$P:$P,AllPGundertake!$J$3,'SP List (I-REAP)'!$I:$I,$R$6),IF($J$3="Pipelined Subprojects",SUMIFS('SP List (I-REAP)'!$AD:$AD,'SP List (I-REAP)'!$D:$D,AllPGundertake!$C79,'SP List (I-REAP)'!$P:$P,AllPGundertake!$J$3,'SP List (I-REAP)'!$I:$I,$R$6))))</f>
        <v>0</v>
      </c>
      <c r="V79" s="149" t="str">
        <f>IF($J$3="Entire Portfolio",COUNTIFS('SP List (I-REAP)'!$D:$D,AllPGundertake!$C79,'SP List (I-REAP)'!$I:$I,$V$6),IF($J$3="Approved Subprojects",COUNTIFS('SP List (I-REAP)'!$D:$D,AllPGundertake!$C79,'SP List (I-REAP)'!$P:$P,AllPGundertake!$J$3,'SP List (I-REAP)'!$I:$I,$V$6),IF($J$3="Pipelined Subprojects",COUNTIFS('SP List (I-REAP)'!$D:$D,AllPGundertake!$C79,'SP List (I-REAP)'!$P:$P,AllPGundertake!$J$3,'SP List (I-REAP)'!$I:$I,$V$6))))</f>
        <v>0</v>
      </c>
      <c r="W79" s="148" t="str">
        <f>IF($J$3="Entire Portfolio",SUMIFS('SP List (I-REAP)'!$O:$O,'SP List (I-REAP)'!$D:$D,AllPGundertake!$C79,'SP List (I-REAP)'!$I:$I,AllPGundertake!$V$6),IF($J$3="Approved Subprojects",SUMIFS('SP List (I-REAP)'!$O:$O,'SP List (I-REAP)'!$D:$D,AllPGundertake!$C79,'SP List (I-REAP)'!$P:$P,AllPGundertake!$J$3,'SP List (I-REAP)'!$I:$I,AllPGundertake!$V$6),IF($J$3="Pipelined Subprojects",SUMIFS('SP List (I-REAP)'!$O:$O,'SP List (I-REAP)'!$D:$D,AllPGundertake!$C79,'SP List (I-REAP)'!$P:$P,AllPGundertake!$J$3,'SP List (I-REAP)'!$I:$I,AllPGundertake!$V$6))))/1000000</f>
        <v>0</v>
      </c>
      <c r="X79" s="149" t="str">
        <f>IF($J$3="Entire Portfolio",SUMIFS('SP List (I-REAP)'!$AA:$AA,'SP List (I-REAP)'!$D:$D,AllPGundertake!$C79,'SP List (I-REAP)'!$I:$I,$V$6),IF($J$3="Approved Subprojects",SUMIFS('SP List (I-REAP)'!$AA:$AA,'SP List (I-REAP)'!$D:$D,AllPGundertake!$C79,'SP List (I-REAP)'!$P:$P,AllPGundertake!$J$3,'SP List (I-REAP)'!$I:$I,$V$6),IF($J$3="Pipelined Subprojects",SUMIFS('SP List (I-REAP)'!$AA:$AA,'SP List (I-REAP)'!$D:$D,AllPGundertake!$C79,'SP List (I-REAP)'!$P:$P,AllPGundertake!$J$3,'SP List (I-REAP)'!$I:$I,$V$6))))</f>
        <v>0</v>
      </c>
      <c r="Y79" s="149" t="str">
        <f>IF($J$3="Entire Portfolio",SUMIFS('SP List (I-REAP)'!$AD:$AD,'SP List (I-REAP)'!$D:$D,AllPGundertake!$C79,'SP List (I-REAP)'!$I:$I,$V$6),IF($J$3="Approved Subprojects",SUMIFS('SP List (I-REAP)'!$AD:$AD,'SP List (I-REAP)'!$D:$D,AllPGundertake!$C79,'SP List (I-REAP)'!$P:$P,AllPGundertake!$J$3,'SP List (I-REAP)'!$I:$I,$V$6),IF($J$3="Pipelined Subprojects",SUMIFS('SP List (I-REAP)'!$AD:$AD,'SP List (I-REAP)'!$D:$D,AllPGundertake!$C79,'SP List (I-REAP)'!$P:$P,AllPGundertake!$J$3,'SP List (I-REAP)'!$I:$I,$V$6))))</f>
        <v>0</v>
      </c>
    </row>
    <row r="80" spans="1:26">
      <c r="B80" s="196" t="s">
        <v>34</v>
      </c>
      <c r="C80" s="196" t="s">
        <v>70</v>
      </c>
      <c r="D80" s="149" t="str">
        <f>IF($J$3="Entire Portfolio",COUNTIF('SP List (I-REAP)'!$D:$D,AllPGundertake!$C80),IF($J$3="Approved Subprojects",COUNTIFS('SP List (I-REAP)'!$D:$D,AllPGundertake!$C80,'SP List (I-REAP)'!$P:$P,AllPGundertake!$J$3),IF($J$3="Pipelined Subprojects",COUNTIFS('SP List (I-REAP)'!$D:$D,AllPGundertake!$C80,'SP List (I-REAP)'!$P:$P,AllPGundertake!$J$3))))</f>
        <v>0</v>
      </c>
      <c r="E80" s="148" t="str">
        <f>IF($J$3="Entire Portfolio",SUMIF('SP List (I-REAP)'!$D:$D,AllPGundertake!$C80,'SP List (I-REAP)'!$O:$O),IF($J$3="Approved Subprojects",SUMIFS('SP List (I-REAP)'!$O:$O,'SP List (I-REAP)'!$D:$D,AllPGundertake!$C80,'SP List (I-REAP)'!$P:$P,AllPGundertake!$J$3),IF($J$3="Pipelined Subprojects",SUMIFS('SP List (I-REAP)'!$O:$O,'SP List (I-REAP)'!$D:$D,AllPGundertake!$C80,'SP List (I-REAP)'!$P:$P,AllPGundertake!$J$3))))/1000000</f>
        <v>0</v>
      </c>
      <c r="F80" s="149" t="str">
        <f>IF($J$3="Entire Portfolio",SUMIF('SP List (I-REAP)'!$D:$D,AllPGundertake!$C80,'SP List (I-REAP)'!$AA:$AA),IF($J$3="Approved Subprojects",SUMIFS('SP List (I-REAP)'!$AA:$AA,'SP List (I-REAP)'!$D:$D,AllPGundertake!$C80,'SP List (I-REAP)'!$P:$P,AllPGundertake!$J$3),IF($J$3="Pipelined Subprojects",SUMIFS('SP List (I-REAP)'!$AA:$AA,'SP List (I-REAP)'!$D:$D,AllPGundertake!$C80,'SP List (I-REAP)'!$P:$P,AllPGundertake!$J$3))))</f>
        <v>0</v>
      </c>
      <c r="G80" s="149" t="str">
        <f>IF($J$3="Entire Portfolio",SUMIF('SP List (I-REAP)'!$D:$D,AllPGundertake!$C80,'SP List (I-REAP)'!$AD:$AD),IF($J$3="Approved Subprojects",SUMIFS('SP List (I-REAP)'!$AD:$AD,'SP List (I-REAP)'!$D:$D,AllPGundertake!$C80,'SP List (I-REAP)'!$P:$P,AllPGundertake!$J$3),IF($J$3="Pipelined Subprojects",SUMIFS('SP List (I-REAP)'!$AD:$AD,'SP List (I-REAP)'!$D:$D,AllPGundertake!$C80,'SP List (I-REAP)'!$P:$P,AllPGundertake!$J$3))))</f>
        <v>0</v>
      </c>
      <c r="H80" s="159" t="str">
        <f>IFERROR((+E80/F80)*1000," ")</f>
        <v>0</v>
      </c>
      <c r="I80" s="159" t="str">
        <f>IFERROR(E80*1000/G80," ")</f>
        <v>0</v>
      </c>
      <c r="J80" s="149" t="str">
        <f>IF($J$3="Entire Portfolio",COUNTIFS('SP List (I-REAP)'!$D:$D,AllPGundertake!$C80,'SP List (I-REAP)'!$I:$I,$J$6),IF($J$3="Approved Subprojects",COUNTIFS('SP List (I-REAP)'!$D:$D,AllPGundertake!$C80,'SP List (I-REAP)'!$P:$P,AllPGundertake!$J$3,'SP List (I-REAP)'!$I:$I,$J$6),IF($J$3="Pipelined Subprojects",COUNTIFS('SP List (I-REAP)'!$D:$D,AllPGundertake!$C80,'SP List (I-REAP)'!$P:$P,AllPGundertake!$J$3,'SP List (I-REAP)'!$I:$I,$J$6))))</f>
        <v>0</v>
      </c>
      <c r="K80" s="148" t="str">
        <f>IF($J$3="Entire Portfolio",SUMIFS('SP List (I-REAP)'!$O:$O,'SP List (I-REAP)'!$D:$D,AllPGundertake!$C80,'SP List (I-REAP)'!$I:$I,AllPGundertake!$J$6),IF($J$3="Approved Subprojects",SUMIFS('SP List (I-REAP)'!$O:$O,'SP List (I-REAP)'!$D:$D,AllPGundertake!$C80,'SP List (I-REAP)'!$P:$P,AllPGundertake!$J$3,'SP List (I-REAP)'!$I:$I,AllPGundertake!$J$6),IF($J$3="Pipelined Subprojects",SUMIFS('SP List (I-REAP)'!$O:$O,'SP List (I-REAP)'!$D:$D,AllPGundertake!$C80,'SP List (I-REAP)'!$P:$P,AllPGundertake!$J$3,'SP List (I-REAP)'!$I:$I,AllPGundertake!$J$6))))/1000000</f>
        <v>0</v>
      </c>
      <c r="L80" s="149" t="str">
        <f>IF($J$3="Entire Portfolio",SUMIFS('SP List (I-REAP)'!$AA:$AA,'SP List (I-REAP)'!$D:$D,AllPGundertake!$C80,'SP List (I-REAP)'!$I:$I,$J$6),IF($J$3="Approved Subprojects",SUMIFS('SP List (I-REAP)'!$AA:$AA,'SP List (I-REAP)'!$D:$D,AllPGundertake!$C80,'SP List (I-REAP)'!$P:$P,AllPGundertake!$J$3,'SP List (I-REAP)'!$I:$I,$J$6),IF($J$3="Pipelined Subprojects",SUMIFS('SP List (I-REAP)'!$AA:$AA,'SP List (I-REAP)'!$D:$D,AllPGundertake!$C80,'SP List (I-REAP)'!$P:$P,AllPGundertake!$J$3,'SP List (I-REAP)'!$I:$I,$J$6))))</f>
        <v>0</v>
      </c>
      <c r="M80" s="149" t="str">
        <f>IF($J$3="Entire Portfolio",SUMIFS('SP List (I-REAP)'!$AD:$AD,'SP List (I-REAP)'!$D:$D,AllPGundertake!$C80,'SP List (I-REAP)'!$I:$I,$J$6),IF($J$3="Approved Subprojects",SUMIFS('SP List (I-REAP)'!$AD:$AD,'SP List (I-REAP)'!$D:$D,AllPGundertake!$C80,'SP List (I-REAP)'!$P:$P,AllPGundertake!$J$3,'SP List (I-REAP)'!$I:$I,$J$6),IF($J$3="Pipelined Subprojects",SUMIFS('SP List (I-REAP)'!$AD:$AD,'SP List (I-REAP)'!$D:$D,AllPGundertake!$C80,'SP List (I-REAP)'!$P:$P,AllPGundertake!$J$3,'SP List (I-REAP)'!$I:$I,$J$6))))</f>
        <v>0</v>
      </c>
      <c r="N80" s="149" t="str">
        <f>IF($J$3="Entire Portfolio",COUNTIFS('SP List (I-REAP)'!$D:$D,AllPGundertake!$C80,'SP List (I-REAP)'!$I:$I,$N$6),IF($J$3="Approved Subprojects",COUNTIFS('SP List (I-REAP)'!$D:$D,AllPGundertake!$C80,'SP List (I-REAP)'!$P:$P,AllPGundertake!$J$3,'SP List (I-REAP)'!$I:$I,$N$6),IF($J$3="Pipelined Subprojects",COUNTIFS('SP List (I-REAP)'!$D:$D,AllPGundertake!$C80,'SP List (I-REAP)'!$P:$P,AllPGundertake!$J$3,'SP List (I-REAP)'!$I:$I,$N$6))))</f>
        <v>0</v>
      </c>
      <c r="O80" s="148" t="str">
        <f>IF($J$3="Entire Portfolio",SUMIFS('SP List (I-REAP)'!$O:$O,'SP List (I-REAP)'!$D:$D,AllPGundertake!$C80,'SP List (I-REAP)'!$I:$I,AllPGundertake!$N$6),IF($J$3="Approved Subprojects",SUMIFS('SP List (I-REAP)'!$O:$O,'SP List (I-REAP)'!$D:$D,AllPGundertake!$C80,'SP List (I-REAP)'!$P:$P,AllPGundertake!$J$3,'SP List (I-REAP)'!$I:$I,AllPGundertake!$N$6),IF($J$3="Pipelined Subprojects",SUMIFS('SP List (I-REAP)'!$O:$O,'SP List (I-REAP)'!$D:$D,AllPGundertake!$C80,'SP List (I-REAP)'!$P:$P,AllPGundertake!$J$3,'SP List (I-REAP)'!$I:$I,AllPGundertake!$N$6))))/1000000</f>
        <v>0</v>
      </c>
      <c r="P80" s="149" t="str">
        <f>IF($J$3="Entire Portfolio",SUMIFS('SP List (I-REAP)'!$AA:$AA,'SP List (I-REAP)'!$D:$D,AllPGundertake!$C80,'SP List (I-REAP)'!$I:$I,$N$6),IF($J$3="Approved Subprojects",SUMIFS('SP List (I-REAP)'!$AA:$AA,'SP List (I-REAP)'!$D:$D,AllPGundertake!$C80,'SP List (I-REAP)'!$P:$P,AllPGundertake!$J$3,'SP List (I-REAP)'!$I:$I,$N$6),IF($J$3="Pipelined Subprojects",SUMIFS('SP List (I-REAP)'!$AA:$AA,'SP List (I-REAP)'!$D:$D,AllPGundertake!$C80,'SP List (I-REAP)'!$P:$P,AllPGundertake!$J$3,'SP List (I-REAP)'!$I:$I,$N$6))))</f>
        <v>0</v>
      </c>
      <c r="Q80" s="149" t="str">
        <f>IF($J$3="Entire Portfolio",SUMIFS('SP List (I-REAP)'!$AD:$AD,'SP List (I-REAP)'!$D:$D,AllPGundertake!$C80,'SP List (I-REAP)'!$I:$I,$N$6),IF($J$3="Approved Subprojects",SUMIFS('SP List (I-REAP)'!$AD:$AD,'SP List (I-REAP)'!$D:$D,AllPGundertake!$C80,'SP List (I-REAP)'!$P:$P,AllPGundertake!$J$3,'SP List (I-REAP)'!$I:$I,$N$6),IF($J$3="Pipelined Subprojects",SUMIFS('SP List (I-REAP)'!$AD:$AD,'SP List (I-REAP)'!$D:$D,AllPGundertake!$C80,'SP List (I-REAP)'!$P:$P,AllPGundertake!$J$3,'SP List (I-REAP)'!$I:$I,$N$6))))</f>
        <v>0</v>
      </c>
      <c r="R80" s="149" t="str">
        <f>IF($J$3="Entire Portfolio",COUNTIFS('SP List (I-REAP)'!$D:$D,AllPGundertake!$C80,'SP List (I-REAP)'!$I:$I,$R$6),IF($J$3="Approved Subprojects",COUNTIFS('SP List (I-REAP)'!$D:$D,AllPGundertake!$C80,'SP List (I-REAP)'!$P:$P,AllPGundertake!$J$3,'SP List (I-REAP)'!$I:$I,$R$6),IF($J$3="Pipelined Subprojects",COUNTIFS('SP List (I-REAP)'!$D:$D,AllPGundertake!$C80,'SP List (I-REAP)'!$P:$P,AllPGundertake!$J$3,'SP List (I-REAP)'!$I:$I,$R$6))))</f>
        <v>0</v>
      </c>
      <c r="S80" s="148" t="str">
        <f>IF($J$3="Entire Portfolio",SUMIFS('SP List (I-REAP)'!$O:$O,'SP List (I-REAP)'!$D:$D,AllPGundertake!$C80,'SP List (I-REAP)'!$I:$I,AllPGundertake!$R$6),IF($J$3="Approved Subprojects",SUMIFS('SP List (I-REAP)'!$O:$O,'SP List (I-REAP)'!$D:$D,AllPGundertake!$C80,'SP List (I-REAP)'!$P:$P,AllPGundertake!$J$3,'SP List (I-REAP)'!$I:$I,AllPGundertake!$R$6),IF($J$3="Pipelined Subprojects",SUMIFS('SP List (I-REAP)'!$O:$O,'SP List (I-REAP)'!$D:$D,AllPGundertake!$C80,'SP List (I-REAP)'!$P:$P,AllPGundertake!$J$3,'SP List (I-REAP)'!$I:$I,AllPGundertake!$R$6))))/1000000</f>
        <v>0</v>
      </c>
      <c r="T80" s="149" t="str">
        <f>IF($J$3="Entire Portfolio",SUMIFS('SP List (I-REAP)'!$AA:$AA,'SP List (I-REAP)'!$D:$D,AllPGundertake!$C80,'SP List (I-REAP)'!$I:$I,$R$6),IF($J$3="Approved Subprojects",SUMIFS('SP List (I-REAP)'!$AA:$AA,'SP List (I-REAP)'!$D:$D,AllPGundertake!$C80,'SP List (I-REAP)'!$P:$P,AllPGundertake!$J$3,'SP List (I-REAP)'!$I:$I,$R$6),IF($J$3="Pipelined Subprojects",SUMIFS('SP List (I-REAP)'!$AA:$AA,'SP List (I-REAP)'!$D:$D,AllPGundertake!$C80,'SP List (I-REAP)'!$P:$P,AllPGundertake!$J$3,'SP List (I-REAP)'!$I:$I,$R$6))))</f>
        <v>0</v>
      </c>
      <c r="U80" s="149" t="str">
        <f>IF($J$3="Entire Portfolio",SUMIFS('SP List (I-REAP)'!$AD:$AD,'SP List (I-REAP)'!$D:$D,AllPGundertake!$C80,'SP List (I-REAP)'!$I:$I,$R$6),IF($J$3="Approved Subprojects",SUMIFS('SP List (I-REAP)'!$AD:$AD,'SP List (I-REAP)'!$D:$D,AllPGundertake!$C80,'SP List (I-REAP)'!$P:$P,AllPGundertake!$J$3,'SP List (I-REAP)'!$I:$I,$R$6),IF($J$3="Pipelined Subprojects",SUMIFS('SP List (I-REAP)'!$AD:$AD,'SP List (I-REAP)'!$D:$D,AllPGundertake!$C80,'SP List (I-REAP)'!$P:$P,AllPGundertake!$J$3,'SP List (I-REAP)'!$I:$I,$R$6))))</f>
        <v>0</v>
      </c>
      <c r="V80" s="149" t="str">
        <f>IF($J$3="Entire Portfolio",COUNTIFS('SP List (I-REAP)'!$D:$D,AllPGundertake!$C80,'SP List (I-REAP)'!$I:$I,$V$6),IF($J$3="Approved Subprojects",COUNTIFS('SP List (I-REAP)'!$D:$D,AllPGundertake!$C80,'SP List (I-REAP)'!$P:$P,AllPGundertake!$J$3,'SP List (I-REAP)'!$I:$I,$V$6),IF($J$3="Pipelined Subprojects",COUNTIFS('SP List (I-REAP)'!$D:$D,AllPGundertake!$C80,'SP List (I-REAP)'!$P:$P,AllPGundertake!$J$3,'SP List (I-REAP)'!$I:$I,$V$6))))</f>
        <v>0</v>
      </c>
      <c r="W80" s="148" t="str">
        <f>IF($J$3="Entire Portfolio",SUMIFS('SP List (I-REAP)'!$O:$O,'SP List (I-REAP)'!$D:$D,AllPGundertake!$C80,'SP List (I-REAP)'!$I:$I,AllPGundertake!$V$6),IF($J$3="Approved Subprojects",SUMIFS('SP List (I-REAP)'!$O:$O,'SP List (I-REAP)'!$D:$D,AllPGundertake!$C80,'SP List (I-REAP)'!$P:$P,AllPGundertake!$J$3,'SP List (I-REAP)'!$I:$I,AllPGundertake!$V$6),IF($J$3="Pipelined Subprojects",SUMIFS('SP List (I-REAP)'!$O:$O,'SP List (I-REAP)'!$D:$D,AllPGundertake!$C80,'SP List (I-REAP)'!$P:$P,AllPGundertake!$J$3,'SP List (I-REAP)'!$I:$I,AllPGundertake!$V$6))))/1000000</f>
        <v>0</v>
      </c>
      <c r="X80" s="149" t="str">
        <f>IF($J$3="Entire Portfolio",SUMIFS('SP List (I-REAP)'!$AA:$AA,'SP List (I-REAP)'!$D:$D,AllPGundertake!$C80,'SP List (I-REAP)'!$I:$I,$V$6),IF($J$3="Approved Subprojects",SUMIFS('SP List (I-REAP)'!$AA:$AA,'SP List (I-REAP)'!$D:$D,AllPGundertake!$C80,'SP List (I-REAP)'!$P:$P,AllPGundertake!$J$3,'SP List (I-REAP)'!$I:$I,$V$6),IF($J$3="Pipelined Subprojects",SUMIFS('SP List (I-REAP)'!$AA:$AA,'SP List (I-REAP)'!$D:$D,AllPGundertake!$C80,'SP List (I-REAP)'!$P:$P,AllPGundertake!$J$3,'SP List (I-REAP)'!$I:$I,$V$6))))</f>
        <v>0</v>
      </c>
      <c r="Y80" s="149" t="str">
        <f>IF($J$3="Entire Portfolio",SUMIFS('SP List (I-REAP)'!$AD:$AD,'SP List (I-REAP)'!$D:$D,AllPGundertake!$C80,'SP List (I-REAP)'!$I:$I,$V$6),IF($J$3="Approved Subprojects",SUMIFS('SP List (I-REAP)'!$AD:$AD,'SP List (I-REAP)'!$D:$D,AllPGundertake!$C80,'SP List (I-REAP)'!$P:$P,AllPGundertake!$J$3,'SP List (I-REAP)'!$I:$I,$V$6),IF($J$3="Pipelined Subprojects",SUMIFS('SP List (I-REAP)'!$AD:$AD,'SP List (I-REAP)'!$D:$D,AllPGundertake!$C80,'SP List (I-REAP)'!$P:$P,AllPGundertake!$J$3,'SP List (I-REAP)'!$I:$I,$V$6))))</f>
        <v>0</v>
      </c>
    </row>
    <row r="81" spans="1:26">
      <c r="B81" s="302" t="s">
        <v>2033</v>
      </c>
      <c r="C81" s="303"/>
      <c r="D81" s="215" t="str">
        <f>SUM(D77:D80)</f>
        <v>0</v>
      </c>
      <c r="E81" s="211" t="str">
        <f>SUM(E77:E80)</f>
        <v>0</v>
      </c>
      <c r="F81" s="215" t="str">
        <f>SUM(F77:F80)</f>
        <v>0</v>
      </c>
      <c r="G81" s="215" t="str">
        <f>SUM(G77:G80)</f>
        <v>0</v>
      </c>
      <c r="H81" s="211" t="str">
        <f>IFERROR((+E81/F81)*1000," ")</f>
        <v>0</v>
      </c>
      <c r="I81" s="211" t="str">
        <f>IFERROR(E81*1000/G81," ")</f>
        <v>0</v>
      </c>
      <c r="J81" s="215" t="str">
        <f>SUM(J77:J80)</f>
        <v>0</v>
      </c>
      <c r="K81" s="211" t="str">
        <f>SUM(K77:K80)</f>
        <v>0</v>
      </c>
      <c r="L81" s="215" t="str">
        <f>SUM(L77:L80)</f>
        <v>0</v>
      </c>
      <c r="M81" s="215" t="str">
        <f>SUM(M77:M80)</f>
        <v>0</v>
      </c>
      <c r="N81" s="215" t="str">
        <f>SUM(N77:N80)</f>
        <v>0</v>
      </c>
      <c r="O81" s="211" t="str">
        <f>SUM(O77:O80)</f>
        <v>0</v>
      </c>
      <c r="P81" s="215" t="str">
        <f>SUM(P77:P80)</f>
        <v>0</v>
      </c>
      <c r="Q81" s="215" t="str">
        <f>SUM(Q77:Q80)</f>
        <v>0</v>
      </c>
      <c r="R81" s="215" t="str">
        <f>SUM(R77:R80)</f>
        <v>0</v>
      </c>
      <c r="S81" s="211" t="str">
        <f>SUM(S77:S80)</f>
        <v>0</v>
      </c>
      <c r="T81" s="215" t="str">
        <f>SUM(T77:T80)</f>
        <v>0</v>
      </c>
      <c r="U81" s="215" t="str">
        <f>SUM(U77:U80)</f>
        <v>0</v>
      </c>
      <c r="V81" s="215" t="str">
        <f>SUM(V77:V80)</f>
        <v>0</v>
      </c>
      <c r="W81" s="211" t="str">
        <f>SUM(W77:W80)</f>
        <v>0</v>
      </c>
      <c r="X81" s="215" t="str">
        <f>SUM(X77:X80)</f>
        <v>0</v>
      </c>
      <c r="Y81" s="215" t="str">
        <f>SUM(Y77:Y80)</f>
        <v>0</v>
      </c>
    </row>
    <row r="82" spans="1:26">
      <c r="B82" s="196" t="s">
        <v>36</v>
      </c>
      <c r="C82" s="196" t="s">
        <v>49</v>
      </c>
      <c r="D82" s="149" t="str">
        <f>IF($J$3="Entire Portfolio",COUNTIF('SP List (I-REAP)'!$D:$D,AllPGundertake!$C82),IF($J$3="Approved Subprojects",COUNTIFS('SP List (I-REAP)'!$D:$D,AllPGundertake!$C82,'SP List (I-REAP)'!$P:$P,AllPGundertake!$J$3),IF($J$3="Pipelined Subprojects",COUNTIFS('SP List (I-REAP)'!$D:$D,AllPGundertake!$C82,'SP List (I-REAP)'!$P:$P,AllPGundertake!$J$3))))</f>
        <v>0</v>
      </c>
      <c r="E82" s="148" t="str">
        <f>IF($J$3="Entire Portfolio",SUMIF('SP List (I-REAP)'!$D:$D,AllPGundertake!$C82,'SP List (I-REAP)'!$O:$O),IF($J$3="Approved Subprojects",SUMIFS('SP List (I-REAP)'!$O:$O,'SP List (I-REAP)'!$D:$D,AllPGundertake!$C82,'SP List (I-REAP)'!$P:$P,AllPGundertake!$J$3),IF($J$3="Pipelined Subprojects",SUMIFS('SP List (I-REAP)'!$O:$O,'SP List (I-REAP)'!$D:$D,AllPGundertake!$C82,'SP List (I-REAP)'!$P:$P,AllPGundertake!$J$3))))/1000000</f>
        <v>0</v>
      </c>
      <c r="F82" s="149" t="str">
        <f>IF($J$3="Entire Portfolio",SUMIF('SP List (I-REAP)'!$D:$D,AllPGundertake!$C82,'SP List (I-REAP)'!$AA:$AA),IF($J$3="Approved Subprojects",SUMIFS('SP List (I-REAP)'!$AA:$AA,'SP List (I-REAP)'!$D:$D,AllPGundertake!$C82,'SP List (I-REAP)'!$P:$P,AllPGundertake!$J$3),IF($J$3="Pipelined Subprojects",SUMIFS('SP List (I-REAP)'!$AA:$AA,'SP List (I-REAP)'!$D:$D,AllPGundertake!$C82,'SP List (I-REAP)'!$P:$P,AllPGundertake!$J$3))))</f>
        <v>0</v>
      </c>
      <c r="G82" s="149" t="str">
        <f>IF($J$3="Entire Portfolio",SUMIF('SP List (I-REAP)'!$D:$D,AllPGundertake!$C82,'SP List (I-REAP)'!$AD:$AD),IF($J$3="Approved Subprojects",SUMIFS('SP List (I-REAP)'!$AD:$AD,'SP List (I-REAP)'!$D:$D,AllPGundertake!$C82,'SP List (I-REAP)'!$P:$P,AllPGundertake!$J$3),IF($J$3="Pipelined Subprojects",SUMIFS('SP List (I-REAP)'!$AD:$AD,'SP List (I-REAP)'!$D:$D,AllPGundertake!$C82,'SP List (I-REAP)'!$P:$P,AllPGundertake!$J$3))))</f>
        <v>0</v>
      </c>
      <c r="H82" s="159" t="str">
        <f>IFERROR((+E82/F82)*1000," ")</f>
        <v>0</v>
      </c>
      <c r="I82" s="159" t="str">
        <f>IFERROR(E82*1000/G82," ")</f>
        <v>0</v>
      </c>
      <c r="J82" s="149" t="str">
        <f>IF($J$3="Entire Portfolio",COUNTIFS('SP List (I-REAP)'!$D:$D,AllPGundertake!$C82,'SP List (I-REAP)'!$I:$I,$J$6),IF($J$3="Approved Subprojects",COUNTIFS('SP List (I-REAP)'!$D:$D,AllPGundertake!$C82,'SP List (I-REAP)'!$P:$P,AllPGundertake!$J$3,'SP List (I-REAP)'!$I:$I,$J$6),IF($J$3="Pipelined Subprojects",COUNTIFS('SP List (I-REAP)'!$D:$D,AllPGundertake!$C82,'SP List (I-REAP)'!$P:$P,AllPGundertake!$J$3,'SP List (I-REAP)'!$I:$I,$J$6))))</f>
        <v>0</v>
      </c>
      <c r="K82" s="148" t="str">
        <f>IF($J$3="Entire Portfolio",SUMIFS('SP List (I-REAP)'!$O:$O,'SP List (I-REAP)'!$D:$D,AllPGundertake!$C82,'SP List (I-REAP)'!$I:$I,AllPGundertake!$J$6),IF($J$3="Approved Subprojects",SUMIFS('SP List (I-REAP)'!$O:$O,'SP List (I-REAP)'!$D:$D,AllPGundertake!$C82,'SP List (I-REAP)'!$P:$P,AllPGundertake!$J$3,'SP List (I-REAP)'!$I:$I,AllPGundertake!$J$6),IF($J$3="Pipelined Subprojects",SUMIFS('SP List (I-REAP)'!$O:$O,'SP List (I-REAP)'!$D:$D,AllPGundertake!$C82,'SP List (I-REAP)'!$P:$P,AllPGundertake!$J$3,'SP List (I-REAP)'!$I:$I,AllPGundertake!$J$6))))/1000000</f>
        <v>0</v>
      </c>
      <c r="L82" s="149" t="str">
        <f>IF($J$3="Entire Portfolio",SUMIFS('SP List (I-REAP)'!$AA:$AA,'SP List (I-REAP)'!$D:$D,AllPGundertake!$C82,'SP List (I-REAP)'!$I:$I,$J$6),IF($J$3="Approved Subprojects",SUMIFS('SP List (I-REAP)'!$AA:$AA,'SP List (I-REAP)'!$D:$D,AllPGundertake!$C82,'SP List (I-REAP)'!$P:$P,AllPGundertake!$J$3,'SP List (I-REAP)'!$I:$I,$J$6),IF($J$3="Pipelined Subprojects",SUMIFS('SP List (I-REAP)'!$AA:$AA,'SP List (I-REAP)'!$D:$D,AllPGundertake!$C82,'SP List (I-REAP)'!$P:$P,AllPGundertake!$J$3,'SP List (I-REAP)'!$I:$I,$J$6))))</f>
        <v>0</v>
      </c>
      <c r="M82" s="149" t="str">
        <f>IF($J$3="Entire Portfolio",SUMIFS('SP List (I-REAP)'!$AD:$AD,'SP List (I-REAP)'!$D:$D,AllPGundertake!$C82,'SP List (I-REAP)'!$I:$I,$J$6),IF($J$3="Approved Subprojects",SUMIFS('SP List (I-REAP)'!$AD:$AD,'SP List (I-REAP)'!$D:$D,AllPGundertake!$C82,'SP List (I-REAP)'!$P:$P,AllPGundertake!$J$3,'SP List (I-REAP)'!$I:$I,$J$6),IF($J$3="Pipelined Subprojects",SUMIFS('SP List (I-REAP)'!$AD:$AD,'SP List (I-REAP)'!$D:$D,AllPGundertake!$C82,'SP List (I-REAP)'!$P:$P,AllPGundertake!$J$3,'SP List (I-REAP)'!$I:$I,$J$6))))</f>
        <v>0</v>
      </c>
      <c r="N82" s="149" t="str">
        <f>IF($J$3="Entire Portfolio",COUNTIFS('SP List (I-REAP)'!$D:$D,AllPGundertake!$C82,'SP List (I-REAP)'!$I:$I,$N$6),IF($J$3="Approved Subprojects",COUNTIFS('SP List (I-REAP)'!$D:$D,AllPGundertake!$C82,'SP List (I-REAP)'!$P:$P,AllPGundertake!$J$3,'SP List (I-REAP)'!$I:$I,$N$6),IF($J$3="Pipelined Subprojects",COUNTIFS('SP List (I-REAP)'!$D:$D,AllPGundertake!$C82,'SP List (I-REAP)'!$P:$P,AllPGundertake!$J$3,'SP List (I-REAP)'!$I:$I,$N$6))))</f>
        <v>0</v>
      </c>
      <c r="O82" s="148" t="str">
        <f>IF($J$3="Entire Portfolio",SUMIFS('SP List (I-REAP)'!$O:$O,'SP List (I-REAP)'!$D:$D,AllPGundertake!$C82,'SP List (I-REAP)'!$I:$I,AllPGundertake!$N$6),IF($J$3="Approved Subprojects",SUMIFS('SP List (I-REAP)'!$O:$O,'SP List (I-REAP)'!$D:$D,AllPGundertake!$C82,'SP List (I-REAP)'!$P:$P,AllPGundertake!$J$3,'SP List (I-REAP)'!$I:$I,AllPGundertake!$N$6),IF($J$3="Pipelined Subprojects",SUMIFS('SP List (I-REAP)'!$O:$O,'SP List (I-REAP)'!$D:$D,AllPGundertake!$C82,'SP List (I-REAP)'!$P:$P,AllPGundertake!$J$3,'SP List (I-REAP)'!$I:$I,AllPGundertake!$N$6))))/1000000</f>
        <v>0</v>
      </c>
      <c r="P82" s="149" t="str">
        <f>IF($J$3="Entire Portfolio",SUMIFS('SP List (I-REAP)'!$AA:$AA,'SP List (I-REAP)'!$D:$D,AllPGundertake!$C82,'SP List (I-REAP)'!$I:$I,$N$6),IF($J$3="Approved Subprojects",SUMIFS('SP List (I-REAP)'!$AA:$AA,'SP List (I-REAP)'!$D:$D,AllPGundertake!$C82,'SP List (I-REAP)'!$P:$P,AllPGundertake!$J$3,'SP List (I-REAP)'!$I:$I,$N$6),IF($J$3="Pipelined Subprojects",SUMIFS('SP List (I-REAP)'!$AA:$AA,'SP List (I-REAP)'!$D:$D,AllPGundertake!$C82,'SP List (I-REAP)'!$P:$P,AllPGundertake!$J$3,'SP List (I-REAP)'!$I:$I,$N$6))))</f>
        <v>0</v>
      </c>
      <c r="Q82" s="149" t="str">
        <f>IF($J$3="Entire Portfolio",SUMIFS('SP List (I-REAP)'!$AD:$AD,'SP List (I-REAP)'!$D:$D,AllPGundertake!$C82,'SP List (I-REAP)'!$I:$I,$N$6),IF($J$3="Approved Subprojects",SUMIFS('SP List (I-REAP)'!$AD:$AD,'SP List (I-REAP)'!$D:$D,AllPGundertake!$C82,'SP List (I-REAP)'!$P:$P,AllPGundertake!$J$3,'SP List (I-REAP)'!$I:$I,$N$6),IF($J$3="Pipelined Subprojects",SUMIFS('SP List (I-REAP)'!$AD:$AD,'SP List (I-REAP)'!$D:$D,AllPGundertake!$C82,'SP List (I-REAP)'!$P:$P,AllPGundertake!$J$3,'SP List (I-REAP)'!$I:$I,$N$6))))</f>
        <v>0</v>
      </c>
      <c r="R82" s="149" t="str">
        <f>IF($J$3="Entire Portfolio",COUNTIFS('SP List (I-REAP)'!$D:$D,AllPGundertake!$C82,'SP List (I-REAP)'!$I:$I,$R$6),IF($J$3="Approved Subprojects",COUNTIFS('SP List (I-REAP)'!$D:$D,AllPGundertake!$C82,'SP List (I-REAP)'!$P:$P,AllPGundertake!$J$3,'SP List (I-REAP)'!$I:$I,$R$6),IF($J$3="Pipelined Subprojects",COUNTIFS('SP List (I-REAP)'!$D:$D,AllPGundertake!$C82,'SP List (I-REAP)'!$P:$P,AllPGundertake!$J$3,'SP List (I-REAP)'!$I:$I,$R$6))))</f>
        <v>0</v>
      </c>
      <c r="S82" s="148" t="str">
        <f>IF($J$3="Entire Portfolio",SUMIFS('SP List (I-REAP)'!$O:$O,'SP List (I-REAP)'!$D:$D,AllPGundertake!$C82,'SP List (I-REAP)'!$I:$I,AllPGundertake!$R$6),IF($J$3="Approved Subprojects",SUMIFS('SP List (I-REAP)'!$O:$O,'SP List (I-REAP)'!$D:$D,AllPGundertake!$C82,'SP List (I-REAP)'!$P:$P,AllPGundertake!$J$3,'SP List (I-REAP)'!$I:$I,AllPGundertake!$R$6),IF($J$3="Pipelined Subprojects",SUMIFS('SP List (I-REAP)'!$O:$O,'SP List (I-REAP)'!$D:$D,AllPGundertake!$C82,'SP List (I-REAP)'!$P:$P,AllPGundertake!$J$3,'SP List (I-REAP)'!$I:$I,AllPGundertake!$R$6))))/1000000</f>
        <v>0</v>
      </c>
      <c r="T82" s="149" t="str">
        <f>IF($J$3="Entire Portfolio",SUMIFS('SP List (I-REAP)'!$AA:$AA,'SP List (I-REAP)'!$D:$D,AllPGundertake!$C82,'SP List (I-REAP)'!$I:$I,$R$6),IF($J$3="Approved Subprojects",SUMIFS('SP List (I-REAP)'!$AA:$AA,'SP List (I-REAP)'!$D:$D,AllPGundertake!$C82,'SP List (I-REAP)'!$P:$P,AllPGundertake!$J$3,'SP List (I-REAP)'!$I:$I,$R$6),IF($J$3="Pipelined Subprojects",SUMIFS('SP List (I-REAP)'!$AA:$AA,'SP List (I-REAP)'!$D:$D,AllPGundertake!$C82,'SP List (I-REAP)'!$P:$P,AllPGundertake!$J$3,'SP List (I-REAP)'!$I:$I,$R$6))))</f>
        <v>0</v>
      </c>
      <c r="U82" s="149" t="str">
        <f>IF($J$3="Entire Portfolio",SUMIFS('SP List (I-REAP)'!$AD:$AD,'SP List (I-REAP)'!$D:$D,AllPGundertake!$C82,'SP List (I-REAP)'!$I:$I,$R$6),IF($J$3="Approved Subprojects",SUMIFS('SP List (I-REAP)'!$AD:$AD,'SP List (I-REAP)'!$D:$D,AllPGundertake!$C82,'SP List (I-REAP)'!$P:$P,AllPGundertake!$J$3,'SP List (I-REAP)'!$I:$I,$R$6),IF($J$3="Pipelined Subprojects",SUMIFS('SP List (I-REAP)'!$AD:$AD,'SP List (I-REAP)'!$D:$D,AllPGundertake!$C82,'SP List (I-REAP)'!$P:$P,AllPGundertake!$J$3,'SP List (I-REAP)'!$I:$I,$R$6))))</f>
        <v>0</v>
      </c>
      <c r="V82" s="149" t="str">
        <f>IF($J$3="Entire Portfolio",COUNTIFS('SP List (I-REAP)'!$D:$D,AllPGundertake!$C82,'SP List (I-REAP)'!$I:$I,$V$6),IF($J$3="Approved Subprojects",COUNTIFS('SP List (I-REAP)'!$D:$D,AllPGundertake!$C82,'SP List (I-REAP)'!$P:$P,AllPGundertake!$J$3,'SP List (I-REAP)'!$I:$I,$V$6),IF($J$3="Pipelined Subprojects",COUNTIFS('SP List (I-REAP)'!$D:$D,AllPGundertake!$C82,'SP List (I-REAP)'!$P:$P,AllPGundertake!$J$3,'SP List (I-REAP)'!$I:$I,$V$6))))</f>
        <v>0</v>
      </c>
      <c r="W82" s="148" t="str">
        <f>IF($J$3="Entire Portfolio",SUMIFS('SP List (I-REAP)'!$O:$O,'SP List (I-REAP)'!$D:$D,AllPGundertake!$C82,'SP List (I-REAP)'!$I:$I,AllPGundertake!$V$6),IF($J$3="Approved Subprojects",SUMIFS('SP List (I-REAP)'!$O:$O,'SP List (I-REAP)'!$D:$D,AllPGundertake!$C82,'SP List (I-REAP)'!$P:$P,AllPGundertake!$J$3,'SP List (I-REAP)'!$I:$I,AllPGundertake!$V$6),IF($J$3="Pipelined Subprojects",SUMIFS('SP List (I-REAP)'!$O:$O,'SP List (I-REAP)'!$D:$D,AllPGundertake!$C82,'SP List (I-REAP)'!$P:$P,AllPGundertake!$J$3,'SP List (I-REAP)'!$I:$I,AllPGundertake!$V$6))))/1000000</f>
        <v>0</v>
      </c>
      <c r="X82" s="149" t="str">
        <f>IF($J$3="Entire Portfolio",SUMIFS('SP List (I-REAP)'!$AA:$AA,'SP List (I-REAP)'!$D:$D,AllPGundertake!$C82,'SP List (I-REAP)'!$I:$I,$V$6),IF($J$3="Approved Subprojects",SUMIFS('SP List (I-REAP)'!$AA:$AA,'SP List (I-REAP)'!$D:$D,AllPGundertake!$C82,'SP List (I-REAP)'!$P:$P,AllPGundertake!$J$3,'SP List (I-REAP)'!$I:$I,$V$6),IF($J$3="Pipelined Subprojects",SUMIFS('SP List (I-REAP)'!$AA:$AA,'SP List (I-REAP)'!$D:$D,AllPGundertake!$C82,'SP List (I-REAP)'!$P:$P,AllPGundertake!$J$3,'SP List (I-REAP)'!$I:$I,$V$6))))</f>
        <v>0</v>
      </c>
      <c r="Y82" s="149" t="str">
        <f>IF($J$3="Entire Portfolio",SUMIFS('SP List (I-REAP)'!$AD:$AD,'SP List (I-REAP)'!$D:$D,AllPGundertake!$C82,'SP List (I-REAP)'!$I:$I,$V$6),IF($J$3="Approved Subprojects",SUMIFS('SP List (I-REAP)'!$AD:$AD,'SP List (I-REAP)'!$D:$D,AllPGundertake!$C82,'SP List (I-REAP)'!$P:$P,AllPGundertake!$J$3,'SP List (I-REAP)'!$I:$I,$V$6),IF($J$3="Pipelined Subprojects",SUMIFS('SP List (I-REAP)'!$AD:$AD,'SP List (I-REAP)'!$D:$D,AllPGundertake!$C82,'SP List (I-REAP)'!$P:$P,AllPGundertake!$J$3,'SP List (I-REAP)'!$I:$I,$V$6))))</f>
        <v>0</v>
      </c>
    </row>
    <row r="83" spans="1:26">
      <c r="B83" s="196" t="s">
        <v>36</v>
      </c>
      <c r="C83" s="196" t="s">
        <v>50</v>
      </c>
      <c r="D83" s="149" t="str">
        <f>IF($J$3="Entire Portfolio",COUNTIF('SP List (I-REAP)'!$D:$D,AllPGundertake!$C83),IF($J$3="Approved Subprojects",COUNTIFS('SP List (I-REAP)'!$D:$D,AllPGundertake!$C83,'SP List (I-REAP)'!$P:$P,AllPGundertake!$J$3),IF($J$3="Pipelined Subprojects",COUNTIFS('SP List (I-REAP)'!$D:$D,AllPGundertake!$C83,'SP List (I-REAP)'!$P:$P,AllPGundertake!$J$3))))</f>
        <v>0</v>
      </c>
      <c r="E83" s="148" t="str">
        <f>IF($J$3="Entire Portfolio",SUMIF('SP List (I-REAP)'!$D:$D,AllPGundertake!$C83,'SP List (I-REAP)'!$O:$O),IF($J$3="Approved Subprojects",SUMIFS('SP List (I-REAP)'!$O:$O,'SP List (I-REAP)'!$D:$D,AllPGundertake!$C83,'SP List (I-REAP)'!$P:$P,AllPGundertake!$J$3),IF($J$3="Pipelined Subprojects",SUMIFS('SP List (I-REAP)'!$O:$O,'SP List (I-REAP)'!$D:$D,AllPGundertake!$C83,'SP List (I-REAP)'!$P:$P,AllPGundertake!$J$3))))/1000000</f>
        <v>0</v>
      </c>
      <c r="F83" s="149" t="str">
        <f>IF($J$3="Entire Portfolio",SUMIF('SP List (I-REAP)'!$D:$D,AllPGundertake!$C83,'SP List (I-REAP)'!$AA:$AA),IF($J$3="Approved Subprojects",SUMIFS('SP List (I-REAP)'!$AA:$AA,'SP List (I-REAP)'!$D:$D,AllPGundertake!$C83,'SP List (I-REAP)'!$P:$P,AllPGundertake!$J$3),IF($J$3="Pipelined Subprojects",SUMIFS('SP List (I-REAP)'!$AA:$AA,'SP List (I-REAP)'!$D:$D,AllPGundertake!$C83,'SP List (I-REAP)'!$P:$P,AllPGundertake!$J$3))))</f>
        <v>0</v>
      </c>
      <c r="G83" s="149" t="str">
        <f>IF($J$3="Entire Portfolio",SUMIF('SP List (I-REAP)'!$D:$D,AllPGundertake!$C83,'SP List (I-REAP)'!$AD:$AD),IF($J$3="Approved Subprojects",SUMIFS('SP List (I-REAP)'!$AD:$AD,'SP List (I-REAP)'!$D:$D,AllPGundertake!$C83,'SP List (I-REAP)'!$P:$P,AllPGundertake!$J$3),IF($J$3="Pipelined Subprojects",SUMIFS('SP List (I-REAP)'!$AD:$AD,'SP List (I-REAP)'!$D:$D,AllPGundertake!$C83,'SP List (I-REAP)'!$P:$P,AllPGundertake!$J$3))))</f>
        <v>0</v>
      </c>
      <c r="H83" s="159" t="str">
        <f>IFERROR((+E83/F83)*1000," ")</f>
        <v>0</v>
      </c>
      <c r="I83" s="159" t="str">
        <f>IFERROR(E83*1000/G83," ")</f>
        <v>0</v>
      </c>
      <c r="J83" s="149" t="str">
        <f>IF($J$3="Entire Portfolio",COUNTIFS('SP List (I-REAP)'!$D:$D,AllPGundertake!$C83,'SP List (I-REAP)'!$I:$I,$J$6),IF($J$3="Approved Subprojects",COUNTIFS('SP List (I-REAP)'!$D:$D,AllPGundertake!$C83,'SP List (I-REAP)'!$P:$P,AllPGundertake!$J$3,'SP List (I-REAP)'!$I:$I,$J$6),IF($J$3="Pipelined Subprojects",COUNTIFS('SP List (I-REAP)'!$D:$D,AllPGundertake!$C83,'SP List (I-REAP)'!$P:$P,AllPGundertake!$J$3,'SP List (I-REAP)'!$I:$I,$J$6))))</f>
        <v>0</v>
      </c>
      <c r="K83" s="148" t="str">
        <f>IF($J$3="Entire Portfolio",SUMIFS('SP List (I-REAP)'!$O:$O,'SP List (I-REAP)'!$D:$D,AllPGundertake!$C83,'SP List (I-REAP)'!$I:$I,AllPGundertake!$J$6),IF($J$3="Approved Subprojects",SUMIFS('SP List (I-REAP)'!$O:$O,'SP List (I-REAP)'!$D:$D,AllPGundertake!$C83,'SP List (I-REAP)'!$P:$P,AllPGundertake!$J$3,'SP List (I-REAP)'!$I:$I,AllPGundertake!$J$6),IF($J$3="Pipelined Subprojects",SUMIFS('SP List (I-REAP)'!$O:$O,'SP List (I-REAP)'!$D:$D,AllPGundertake!$C83,'SP List (I-REAP)'!$P:$P,AllPGundertake!$J$3,'SP List (I-REAP)'!$I:$I,AllPGundertake!$J$6))))/1000000</f>
        <v>0</v>
      </c>
      <c r="L83" s="149" t="str">
        <f>IF($J$3="Entire Portfolio",SUMIFS('SP List (I-REAP)'!$AA:$AA,'SP List (I-REAP)'!$D:$D,AllPGundertake!$C83,'SP List (I-REAP)'!$I:$I,$J$6),IF($J$3="Approved Subprojects",SUMIFS('SP List (I-REAP)'!$AA:$AA,'SP List (I-REAP)'!$D:$D,AllPGundertake!$C83,'SP List (I-REAP)'!$P:$P,AllPGundertake!$J$3,'SP List (I-REAP)'!$I:$I,$J$6),IF($J$3="Pipelined Subprojects",SUMIFS('SP List (I-REAP)'!$AA:$AA,'SP List (I-REAP)'!$D:$D,AllPGundertake!$C83,'SP List (I-REAP)'!$P:$P,AllPGundertake!$J$3,'SP List (I-REAP)'!$I:$I,$J$6))))</f>
        <v>0</v>
      </c>
      <c r="M83" s="149" t="str">
        <f>IF($J$3="Entire Portfolio",SUMIFS('SP List (I-REAP)'!$AD:$AD,'SP List (I-REAP)'!$D:$D,AllPGundertake!$C83,'SP List (I-REAP)'!$I:$I,$J$6),IF($J$3="Approved Subprojects",SUMIFS('SP List (I-REAP)'!$AD:$AD,'SP List (I-REAP)'!$D:$D,AllPGundertake!$C83,'SP List (I-REAP)'!$P:$P,AllPGundertake!$J$3,'SP List (I-REAP)'!$I:$I,$J$6),IF($J$3="Pipelined Subprojects",SUMIFS('SP List (I-REAP)'!$AD:$AD,'SP List (I-REAP)'!$D:$D,AllPGundertake!$C83,'SP List (I-REAP)'!$P:$P,AllPGundertake!$J$3,'SP List (I-REAP)'!$I:$I,$J$6))))</f>
        <v>0</v>
      </c>
      <c r="N83" s="149" t="str">
        <f>IF($J$3="Entire Portfolio",COUNTIFS('SP List (I-REAP)'!$D:$D,AllPGundertake!$C83,'SP List (I-REAP)'!$I:$I,$N$6),IF($J$3="Approved Subprojects",COUNTIFS('SP List (I-REAP)'!$D:$D,AllPGundertake!$C83,'SP List (I-REAP)'!$P:$P,AllPGundertake!$J$3,'SP List (I-REAP)'!$I:$I,$N$6),IF($J$3="Pipelined Subprojects",COUNTIFS('SP List (I-REAP)'!$D:$D,AllPGundertake!$C83,'SP List (I-REAP)'!$P:$P,AllPGundertake!$J$3,'SP List (I-REAP)'!$I:$I,$N$6))))</f>
        <v>0</v>
      </c>
      <c r="O83" s="148" t="str">
        <f>IF($J$3="Entire Portfolio",SUMIFS('SP List (I-REAP)'!$O:$O,'SP List (I-REAP)'!$D:$D,AllPGundertake!$C83,'SP List (I-REAP)'!$I:$I,AllPGundertake!$N$6),IF($J$3="Approved Subprojects",SUMIFS('SP List (I-REAP)'!$O:$O,'SP List (I-REAP)'!$D:$D,AllPGundertake!$C83,'SP List (I-REAP)'!$P:$P,AllPGundertake!$J$3,'SP List (I-REAP)'!$I:$I,AllPGundertake!$N$6),IF($J$3="Pipelined Subprojects",SUMIFS('SP List (I-REAP)'!$O:$O,'SP List (I-REAP)'!$D:$D,AllPGundertake!$C83,'SP List (I-REAP)'!$P:$P,AllPGundertake!$J$3,'SP List (I-REAP)'!$I:$I,AllPGundertake!$N$6))))/1000000</f>
        <v>0</v>
      </c>
      <c r="P83" s="149" t="str">
        <f>IF($J$3="Entire Portfolio",SUMIFS('SP List (I-REAP)'!$AA:$AA,'SP List (I-REAP)'!$D:$D,AllPGundertake!$C83,'SP List (I-REAP)'!$I:$I,$N$6),IF($J$3="Approved Subprojects",SUMIFS('SP List (I-REAP)'!$AA:$AA,'SP List (I-REAP)'!$D:$D,AllPGundertake!$C83,'SP List (I-REAP)'!$P:$P,AllPGundertake!$J$3,'SP List (I-REAP)'!$I:$I,$N$6),IF($J$3="Pipelined Subprojects",SUMIFS('SP List (I-REAP)'!$AA:$AA,'SP List (I-REAP)'!$D:$D,AllPGundertake!$C83,'SP List (I-REAP)'!$P:$P,AllPGundertake!$J$3,'SP List (I-REAP)'!$I:$I,$N$6))))</f>
        <v>0</v>
      </c>
      <c r="Q83" s="149" t="str">
        <f>IF($J$3="Entire Portfolio",SUMIFS('SP List (I-REAP)'!$AD:$AD,'SP List (I-REAP)'!$D:$D,AllPGundertake!$C83,'SP List (I-REAP)'!$I:$I,$N$6),IF($J$3="Approved Subprojects",SUMIFS('SP List (I-REAP)'!$AD:$AD,'SP List (I-REAP)'!$D:$D,AllPGundertake!$C83,'SP List (I-REAP)'!$P:$P,AllPGundertake!$J$3,'SP List (I-REAP)'!$I:$I,$N$6),IF($J$3="Pipelined Subprojects",SUMIFS('SP List (I-REAP)'!$AD:$AD,'SP List (I-REAP)'!$D:$D,AllPGundertake!$C83,'SP List (I-REAP)'!$P:$P,AllPGundertake!$J$3,'SP List (I-REAP)'!$I:$I,$N$6))))</f>
        <v>0</v>
      </c>
      <c r="R83" s="149" t="str">
        <f>IF($J$3="Entire Portfolio",COUNTIFS('SP List (I-REAP)'!$D:$D,AllPGundertake!$C83,'SP List (I-REAP)'!$I:$I,$R$6),IF($J$3="Approved Subprojects",COUNTIFS('SP List (I-REAP)'!$D:$D,AllPGundertake!$C83,'SP List (I-REAP)'!$P:$P,AllPGundertake!$J$3,'SP List (I-REAP)'!$I:$I,$R$6),IF($J$3="Pipelined Subprojects",COUNTIFS('SP List (I-REAP)'!$D:$D,AllPGundertake!$C83,'SP List (I-REAP)'!$P:$P,AllPGundertake!$J$3,'SP List (I-REAP)'!$I:$I,$R$6))))</f>
        <v>0</v>
      </c>
      <c r="S83" s="148" t="str">
        <f>IF($J$3="Entire Portfolio",SUMIFS('SP List (I-REAP)'!$O:$O,'SP List (I-REAP)'!$D:$D,AllPGundertake!$C83,'SP List (I-REAP)'!$I:$I,AllPGundertake!$R$6),IF($J$3="Approved Subprojects",SUMIFS('SP List (I-REAP)'!$O:$O,'SP List (I-REAP)'!$D:$D,AllPGundertake!$C83,'SP List (I-REAP)'!$P:$P,AllPGundertake!$J$3,'SP List (I-REAP)'!$I:$I,AllPGundertake!$R$6),IF($J$3="Pipelined Subprojects",SUMIFS('SP List (I-REAP)'!$O:$O,'SP List (I-REAP)'!$D:$D,AllPGundertake!$C83,'SP List (I-REAP)'!$P:$P,AllPGundertake!$J$3,'SP List (I-REAP)'!$I:$I,AllPGundertake!$R$6))))/1000000</f>
        <v>0</v>
      </c>
      <c r="T83" s="149" t="str">
        <f>IF($J$3="Entire Portfolio",SUMIFS('SP List (I-REAP)'!$AA:$AA,'SP List (I-REAP)'!$D:$D,AllPGundertake!$C83,'SP List (I-REAP)'!$I:$I,$R$6),IF($J$3="Approved Subprojects",SUMIFS('SP List (I-REAP)'!$AA:$AA,'SP List (I-REAP)'!$D:$D,AllPGundertake!$C83,'SP List (I-REAP)'!$P:$P,AllPGundertake!$J$3,'SP List (I-REAP)'!$I:$I,$R$6),IF($J$3="Pipelined Subprojects",SUMIFS('SP List (I-REAP)'!$AA:$AA,'SP List (I-REAP)'!$D:$D,AllPGundertake!$C83,'SP List (I-REAP)'!$P:$P,AllPGundertake!$J$3,'SP List (I-REAP)'!$I:$I,$R$6))))</f>
        <v>0</v>
      </c>
      <c r="U83" s="149" t="str">
        <f>IF($J$3="Entire Portfolio",SUMIFS('SP List (I-REAP)'!$AD:$AD,'SP List (I-REAP)'!$D:$D,AllPGundertake!$C83,'SP List (I-REAP)'!$I:$I,$R$6),IF($J$3="Approved Subprojects",SUMIFS('SP List (I-REAP)'!$AD:$AD,'SP List (I-REAP)'!$D:$D,AllPGundertake!$C83,'SP List (I-REAP)'!$P:$P,AllPGundertake!$J$3,'SP List (I-REAP)'!$I:$I,$R$6),IF($J$3="Pipelined Subprojects",SUMIFS('SP List (I-REAP)'!$AD:$AD,'SP List (I-REAP)'!$D:$D,AllPGundertake!$C83,'SP List (I-REAP)'!$P:$P,AllPGundertake!$J$3,'SP List (I-REAP)'!$I:$I,$R$6))))</f>
        <v>0</v>
      </c>
      <c r="V83" s="149" t="str">
        <f>IF($J$3="Entire Portfolio",COUNTIFS('SP List (I-REAP)'!$D:$D,AllPGundertake!$C83,'SP List (I-REAP)'!$I:$I,$V$6),IF($J$3="Approved Subprojects",COUNTIFS('SP List (I-REAP)'!$D:$D,AllPGundertake!$C83,'SP List (I-REAP)'!$P:$P,AllPGundertake!$J$3,'SP List (I-REAP)'!$I:$I,$V$6),IF($J$3="Pipelined Subprojects",COUNTIFS('SP List (I-REAP)'!$D:$D,AllPGundertake!$C83,'SP List (I-REAP)'!$P:$P,AllPGundertake!$J$3,'SP List (I-REAP)'!$I:$I,$V$6))))</f>
        <v>0</v>
      </c>
      <c r="W83" s="148" t="str">
        <f>IF($J$3="Entire Portfolio",SUMIFS('SP List (I-REAP)'!$O:$O,'SP List (I-REAP)'!$D:$D,AllPGundertake!$C83,'SP List (I-REAP)'!$I:$I,AllPGundertake!$V$6),IF($J$3="Approved Subprojects",SUMIFS('SP List (I-REAP)'!$O:$O,'SP List (I-REAP)'!$D:$D,AllPGundertake!$C83,'SP List (I-REAP)'!$P:$P,AllPGundertake!$J$3,'SP List (I-REAP)'!$I:$I,AllPGundertake!$V$6),IF($J$3="Pipelined Subprojects",SUMIFS('SP List (I-REAP)'!$O:$O,'SP List (I-REAP)'!$D:$D,AllPGundertake!$C83,'SP List (I-REAP)'!$P:$P,AllPGundertake!$J$3,'SP List (I-REAP)'!$I:$I,AllPGundertake!$V$6))))/1000000</f>
        <v>0</v>
      </c>
      <c r="X83" s="149" t="str">
        <f>IF($J$3="Entire Portfolio",SUMIFS('SP List (I-REAP)'!$AA:$AA,'SP List (I-REAP)'!$D:$D,AllPGundertake!$C83,'SP List (I-REAP)'!$I:$I,$V$6),IF($J$3="Approved Subprojects",SUMIFS('SP List (I-REAP)'!$AA:$AA,'SP List (I-REAP)'!$D:$D,AllPGundertake!$C83,'SP List (I-REAP)'!$P:$P,AllPGundertake!$J$3,'SP List (I-REAP)'!$I:$I,$V$6),IF($J$3="Pipelined Subprojects",SUMIFS('SP List (I-REAP)'!$AA:$AA,'SP List (I-REAP)'!$D:$D,AllPGundertake!$C83,'SP List (I-REAP)'!$P:$P,AllPGundertake!$J$3,'SP List (I-REAP)'!$I:$I,$V$6))))</f>
        <v>0</v>
      </c>
      <c r="Y83" s="149" t="str">
        <f>IF($J$3="Entire Portfolio",SUMIFS('SP List (I-REAP)'!$AD:$AD,'SP List (I-REAP)'!$D:$D,AllPGundertake!$C83,'SP List (I-REAP)'!$I:$I,$V$6),IF($J$3="Approved Subprojects",SUMIFS('SP List (I-REAP)'!$AD:$AD,'SP List (I-REAP)'!$D:$D,AllPGundertake!$C83,'SP List (I-REAP)'!$P:$P,AllPGundertake!$J$3,'SP List (I-REAP)'!$I:$I,$V$6),IF($J$3="Pipelined Subprojects",SUMIFS('SP List (I-REAP)'!$AD:$AD,'SP List (I-REAP)'!$D:$D,AllPGundertake!$C83,'SP List (I-REAP)'!$P:$P,AllPGundertake!$J$3,'SP List (I-REAP)'!$I:$I,$V$6))))</f>
        <v>0</v>
      </c>
    </row>
    <row r="84" spans="1:26">
      <c r="B84" s="196" t="s">
        <v>36</v>
      </c>
      <c r="C84" s="196" t="s">
        <v>51</v>
      </c>
      <c r="D84" s="149" t="str">
        <f>IF($J$3="Entire Portfolio",COUNTIF('SP List (I-REAP)'!$D:$D,AllPGundertake!$C84),IF($J$3="Approved Subprojects",COUNTIFS('SP List (I-REAP)'!$D:$D,AllPGundertake!$C84,'SP List (I-REAP)'!$P:$P,AllPGundertake!$J$3),IF($J$3="Pipelined Subprojects",COUNTIFS('SP List (I-REAP)'!$D:$D,AllPGundertake!$C84,'SP List (I-REAP)'!$P:$P,AllPGundertake!$J$3))))</f>
        <v>0</v>
      </c>
      <c r="E84" s="148" t="str">
        <f>IF($J$3="Entire Portfolio",SUMIF('SP List (I-REAP)'!$D:$D,AllPGundertake!$C84,'SP List (I-REAP)'!$O:$O),IF($J$3="Approved Subprojects",SUMIFS('SP List (I-REAP)'!$O:$O,'SP List (I-REAP)'!$D:$D,AllPGundertake!$C84,'SP List (I-REAP)'!$P:$P,AllPGundertake!$J$3),IF($J$3="Pipelined Subprojects",SUMIFS('SP List (I-REAP)'!$O:$O,'SP List (I-REAP)'!$D:$D,AllPGundertake!$C84,'SP List (I-REAP)'!$P:$P,AllPGundertake!$J$3))))/1000000</f>
        <v>0</v>
      </c>
      <c r="F84" s="149" t="str">
        <f>IF($J$3="Entire Portfolio",SUMIF('SP List (I-REAP)'!$D:$D,AllPGundertake!$C84,'SP List (I-REAP)'!$AA:$AA),IF($J$3="Approved Subprojects",SUMIFS('SP List (I-REAP)'!$AA:$AA,'SP List (I-REAP)'!$D:$D,AllPGundertake!$C84,'SP List (I-REAP)'!$P:$P,AllPGundertake!$J$3),IF($J$3="Pipelined Subprojects",SUMIFS('SP List (I-REAP)'!$AA:$AA,'SP List (I-REAP)'!$D:$D,AllPGundertake!$C84,'SP List (I-REAP)'!$P:$P,AllPGundertake!$J$3))))</f>
        <v>0</v>
      </c>
      <c r="G84" s="149" t="str">
        <f>IF($J$3="Entire Portfolio",SUMIF('SP List (I-REAP)'!$D:$D,AllPGundertake!$C84,'SP List (I-REAP)'!$AD:$AD),IF($J$3="Approved Subprojects",SUMIFS('SP List (I-REAP)'!$AD:$AD,'SP List (I-REAP)'!$D:$D,AllPGundertake!$C84,'SP List (I-REAP)'!$P:$P,AllPGundertake!$J$3),IF($J$3="Pipelined Subprojects",SUMIFS('SP List (I-REAP)'!$AD:$AD,'SP List (I-REAP)'!$D:$D,AllPGundertake!$C84,'SP List (I-REAP)'!$P:$P,AllPGundertake!$J$3))))</f>
        <v>0</v>
      </c>
      <c r="H84" s="159" t="str">
        <f>IFERROR((+E84/F84)*1000," ")</f>
        <v>0</v>
      </c>
      <c r="I84" s="159" t="str">
        <f>IFERROR(E84*1000/G84," ")</f>
        <v>0</v>
      </c>
      <c r="J84" s="149" t="str">
        <f>IF($J$3="Entire Portfolio",COUNTIFS('SP List (I-REAP)'!$D:$D,AllPGundertake!$C84,'SP List (I-REAP)'!$I:$I,$J$6),IF($J$3="Approved Subprojects",COUNTIFS('SP List (I-REAP)'!$D:$D,AllPGundertake!$C84,'SP List (I-REAP)'!$P:$P,AllPGundertake!$J$3,'SP List (I-REAP)'!$I:$I,$J$6),IF($J$3="Pipelined Subprojects",COUNTIFS('SP List (I-REAP)'!$D:$D,AllPGundertake!$C84,'SP List (I-REAP)'!$P:$P,AllPGundertake!$J$3,'SP List (I-REAP)'!$I:$I,$J$6))))</f>
        <v>0</v>
      </c>
      <c r="K84" s="148" t="str">
        <f>IF($J$3="Entire Portfolio",SUMIFS('SP List (I-REAP)'!$O:$O,'SP List (I-REAP)'!$D:$D,AllPGundertake!$C84,'SP List (I-REAP)'!$I:$I,AllPGundertake!$J$6),IF($J$3="Approved Subprojects",SUMIFS('SP List (I-REAP)'!$O:$O,'SP List (I-REAP)'!$D:$D,AllPGundertake!$C84,'SP List (I-REAP)'!$P:$P,AllPGundertake!$J$3,'SP List (I-REAP)'!$I:$I,AllPGundertake!$J$6),IF($J$3="Pipelined Subprojects",SUMIFS('SP List (I-REAP)'!$O:$O,'SP List (I-REAP)'!$D:$D,AllPGundertake!$C84,'SP List (I-REAP)'!$P:$P,AllPGundertake!$J$3,'SP List (I-REAP)'!$I:$I,AllPGundertake!$J$6))))/1000000</f>
        <v>0</v>
      </c>
      <c r="L84" s="149" t="str">
        <f>IF($J$3="Entire Portfolio",SUMIFS('SP List (I-REAP)'!$AA:$AA,'SP List (I-REAP)'!$D:$D,AllPGundertake!$C84,'SP List (I-REAP)'!$I:$I,$J$6),IF($J$3="Approved Subprojects",SUMIFS('SP List (I-REAP)'!$AA:$AA,'SP List (I-REAP)'!$D:$D,AllPGundertake!$C84,'SP List (I-REAP)'!$P:$P,AllPGundertake!$J$3,'SP List (I-REAP)'!$I:$I,$J$6),IF($J$3="Pipelined Subprojects",SUMIFS('SP List (I-REAP)'!$AA:$AA,'SP List (I-REAP)'!$D:$D,AllPGundertake!$C84,'SP List (I-REAP)'!$P:$P,AllPGundertake!$J$3,'SP List (I-REAP)'!$I:$I,$J$6))))</f>
        <v>0</v>
      </c>
      <c r="M84" s="149" t="str">
        <f>IF($J$3="Entire Portfolio",SUMIFS('SP List (I-REAP)'!$AD:$AD,'SP List (I-REAP)'!$D:$D,AllPGundertake!$C84,'SP List (I-REAP)'!$I:$I,$J$6),IF($J$3="Approved Subprojects",SUMIFS('SP List (I-REAP)'!$AD:$AD,'SP List (I-REAP)'!$D:$D,AllPGundertake!$C84,'SP List (I-REAP)'!$P:$P,AllPGundertake!$J$3,'SP List (I-REAP)'!$I:$I,$J$6),IF($J$3="Pipelined Subprojects",SUMIFS('SP List (I-REAP)'!$AD:$AD,'SP List (I-REAP)'!$D:$D,AllPGundertake!$C84,'SP List (I-REAP)'!$P:$P,AllPGundertake!$J$3,'SP List (I-REAP)'!$I:$I,$J$6))))</f>
        <v>0</v>
      </c>
      <c r="N84" s="149" t="str">
        <f>IF($J$3="Entire Portfolio",COUNTIFS('SP List (I-REAP)'!$D:$D,AllPGundertake!$C84,'SP List (I-REAP)'!$I:$I,$N$6),IF($J$3="Approved Subprojects",COUNTIFS('SP List (I-REAP)'!$D:$D,AllPGundertake!$C84,'SP List (I-REAP)'!$P:$P,AllPGundertake!$J$3,'SP List (I-REAP)'!$I:$I,$N$6),IF($J$3="Pipelined Subprojects",COUNTIFS('SP List (I-REAP)'!$D:$D,AllPGundertake!$C84,'SP List (I-REAP)'!$P:$P,AllPGundertake!$J$3,'SP List (I-REAP)'!$I:$I,$N$6))))</f>
        <v>0</v>
      </c>
      <c r="O84" s="148" t="str">
        <f>IF($J$3="Entire Portfolio",SUMIFS('SP List (I-REAP)'!$O:$O,'SP List (I-REAP)'!$D:$D,AllPGundertake!$C84,'SP List (I-REAP)'!$I:$I,AllPGundertake!$N$6),IF($J$3="Approved Subprojects",SUMIFS('SP List (I-REAP)'!$O:$O,'SP List (I-REAP)'!$D:$D,AllPGundertake!$C84,'SP List (I-REAP)'!$P:$P,AllPGundertake!$J$3,'SP List (I-REAP)'!$I:$I,AllPGundertake!$N$6),IF($J$3="Pipelined Subprojects",SUMIFS('SP List (I-REAP)'!$O:$O,'SP List (I-REAP)'!$D:$D,AllPGundertake!$C84,'SP List (I-REAP)'!$P:$P,AllPGundertake!$J$3,'SP List (I-REAP)'!$I:$I,AllPGundertake!$N$6))))/1000000</f>
        <v>0</v>
      </c>
      <c r="P84" s="149" t="str">
        <f>IF($J$3="Entire Portfolio",SUMIFS('SP List (I-REAP)'!$AA:$AA,'SP List (I-REAP)'!$D:$D,AllPGundertake!$C84,'SP List (I-REAP)'!$I:$I,$N$6),IF($J$3="Approved Subprojects",SUMIFS('SP List (I-REAP)'!$AA:$AA,'SP List (I-REAP)'!$D:$D,AllPGundertake!$C84,'SP List (I-REAP)'!$P:$P,AllPGundertake!$J$3,'SP List (I-REAP)'!$I:$I,$N$6),IF($J$3="Pipelined Subprojects",SUMIFS('SP List (I-REAP)'!$AA:$AA,'SP List (I-REAP)'!$D:$D,AllPGundertake!$C84,'SP List (I-REAP)'!$P:$P,AllPGundertake!$J$3,'SP List (I-REAP)'!$I:$I,$N$6))))</f>
        <v>0</v>
      </c>
      <c r="Q84" s="149" t="str">
        <f>IF($J$3="Entire Portfolio",SUMIFS('SP List (I-REAP)'!$AD:$AD,'SP List (I-REAP)'!$D:$D,AllPGundertake!$C84,'SP List (I-REAP)'!$I:$I,$N$6),IF($J$3="Approved Subprojects",SUMIFS('SP List (I-REAP)'!$AD:$AD,'SP List (I-REAP)'!$D:$D,AllPGundertake!$C84,'SP List (I-REAP)'!$P:$P,AllPGundertake!$J$3,'SP List (I-REAP)'!$I:$I,$N$6),IF($J$3="Pipelined Subprojects",SUMIFS('SP List (I-REAP)'!$AD:$AD,'SP List (I-REAP)'!$D:$D,AllPGundertake!$C84,'SP List (I-REAP)'!$P:$P,AllPGundertake!$J$3,'SP List (I-REAP)'!$I:$I,$N$6))))</f>
        <v>0</v>
      </c>
      <c r="R84" s="149" t="str">
        <f>IF($J$3="Entire Portfolio",COUNTIFS('SP List (I-REAP)'!$D:$D,AllPGundertake!$C84,'SP List (I-REAP)'!$I:$I,$R$6),IF($J$3="Approved Subprojects",COUNTIFS('SP List (I-REAP)'!$D:$D,AllPGundertake!$C84,'SP List (I-REAP)'!$P:$P,AllPGundertake!$J$3,'SP List (I-REAP)'!$I:$I,$R$6),IF($J$3="Pipelined Subprojects",COUNTIFS('SP List (I-REAP)'!$D:$D,AllPGundertake!$C84,'SP List (I-REAP)'!$P:$P,AllPGundertake!$J$3,'SP List (I-REAP)'!$I:$I,$R$6))))</f>
        <v>0</v>
      </c>
      <c r="S84" s="148" t="str">
        <f>IF($J$3="Entire Portfolio",SUMIFS('SP List (I-REAP)'!$O:$O,'SP List (I-REAP)'!$D:$D,AllPGundertake!$C84,'SP List (I-REAP)'!$I:$I,AllPGundertake!$R$6),IF($J$3="Approved Subprojects",SUMIFS('SP List (I-REAP)'!$O:$O,'SP List (I-REAP)'!$D:$D,AllPGundertake!$C84,'SP List (I-REAP)'!$P:$P,AllPGundertake!$J$3,'SP List (I-REAP)'!$I:$I,AllPGundertake!$R$6),IF($J$3="Pipelined Subprojects",SUMIFS('SP List (I-REAP)'!$O:$O,'SP List (I-REAP)'!$D:$D,AllPGundertake!$C84,'SP List (I-REAP)'!$P:$P,AllPGundertake!$J$3,'SP List (I-REAP)'!$I:$I,AllPGundertake!$R$6))))/1000000</f>
        <v>0</v>
      </c>
      <c r="T84" s="149" t="str">
        <f>IF($J$3="Entire Portfolio",SUMIFS('SP List (I-REAP)'!$AA:$AA,'SP List (I-REAP)'!$D:$D,AllPGundertake!$C84,'SP List (I-REAP)'!$I:$I,$R$6),IF($J$3="Approved Subprojects",SUMIFS('SP List (I-REAP)'!$AA:$AA,'SP List (I-REAP)'!$D:$D,AllPGundertake!$C84,'SP List (I-REAP)'!$P:$P,AllPGundertake!$J$3,'SP List (I-REAP)'!$I:$I,$R$6),IF($J$3="Pipelined Subprojects",SUMIFS('SP List (I-REAP)'!$AA:$AA,'SP List (I-REAP)'!$D:$D,AllPGundertake!$C84,'SP List (I-REAP)'!$P:$P,AllPGundertake!$J$3,'SP List (I-REAP)'!$I:$I,$R$6))))</f>
        <v>0</v>
      </c>
      <c r="U84" s="149" t="str">
        <f>IF($J$3="Entire Portfolio",SUMIFS('SP List (I-REAP)'!$AD:$AD,'SP List (I-REAP)'!$D:$D,AllPGundertake!$C84,'SP List (I-REAP)'!$I:$I,$R$6),IF($J$3="Approved Subprojects",SUMIFS('SP List (I-REAP)'!$AD:$AD,'SP List (I-REAP)'!$D:$D,AllPGundertake!$C84,'SP List (I-REAP)'!$P:$P,AllPGundertake!$J$3,'SP List (I-REAP)'!$I:$I,$R$6),IF($J$3="Pipelined Subprojects",SUMIFS('SP List (I-REAP)'!$AD:$AD,'SP List (I-REAP)'!$D:$D,AllPGundertake!$C84,'SP List (I-REAP)'!$P:$P,AllPGundertake!$J$3,'SP List (I-REAP)'!$I:$I,$R$6))))</f>
        <v>0</v>
      </c>
      <c r="V84" s="149" t="str">
        <f>IF($J$3="Entire Portfolio",COUNTIFS('SP List (I-REAP)'!$D:$D,AllPGundertake!$C84,'SP List (I-REAP)'!$I:$I,$V$6),IF($J$3="Approved Subprojects",COUNTIFS('SP List (I-REAP)'!$D:$D,AllPGundertake!$C84,'SP List (I-REAP)'!$P:$P,AllPGundertake!$J$3,'SP List (I-REAP)'!$I:$I,$V$6),IF($J$3="Pipelined Subprojects",COUNTIFS('SP List (I-REAP)'!$D:$D,AllPGundertake!$C84,'SP List (I-REAP)'!$P:$P,AllPGundertake!$J$3,'SP List (I-REAP)'!$I:$I,$V$6))))</f>
        <v>0</v>
      </c>
      <c r="W84" s="148" t="str">
        <f>IF($J$3="Entire Portfolio",SUMIFS('SP List (I-REAP)'!$O:$O,'SP List (I-REAP)'!$D:$D,AllPGundertake!$C84,'SP List (I-REAP)'!$I:$I,AllPGundertake!$V$6),IF($J$3="Approved Subprojects",SUMIFS('SP List (I-REAP)'!$O:$O,'SP List (I-REAP)'!$D:$D,AllPGundertake!$C84,'SP List (I-REAP)'!$P:$P,AllPGundertake!$J$3,'SP List (I-REAP)'!$I:$I,AllPGundertake!$V$6),IF($J$3="Pipelined Subprojects",SUMIFS('SP List (I-REAP)'!$O:$O,'SP List (I-REAP)'!$D:$D,AllPGundertake!$C84,'SP List (I-REAP)'!$P:$P,AllPGundertake!$J$3,'SP List (I-REAP)'!$I:$I,AllPGundertake!$V$6))))/1000000</f>
        <v>0</v>
      </c>
      <c r="X84" s="149" t="str">
        <f>IF($J$3="Entire Portfolio",SUMIFS('SP List (I-REAP)'!$AA:$AA,'SP List (I-REAP)'!$D:$D,AllPGundertake!$C84,'SP List (I-REAP)'!$I:$I,$V$6),IF($J$3="Approved Subprojects",SUMIFS('SP List (I-REAP)'!$AA:$AA,'SP List (I-REAP)'!$D:$D,AllPGundertake!$C84,'SP List (I-REAP)'!$P:$P,AllPGundertake!$J$3,'SP List (I-REAP)'!$I:$I,$V$6),IF($J$3="Pipelined Subprojects",SUMIFS('SP List (I-REAP)'!$AA:$AA,'SP List (I-REAP)'!$D:$D,AllPGundertake!$C84,'SP List (I-REAP)'!$P:$P,AllPGundertake!$J$3,'SP List (I-REAP)'!$I:$I,$V$6))))</f>
        <v>0</v>
      </c>
      <c r="Y84" s="149" t="str">
        <f>IF($J$3="Entire Portfolio",SUMIFS('SP List (I-REAP)'!$AD:$AD,'SP List (I-REAP)'!$D:$D,AllPGundertake!$C84,'SP List (I-REAP)'!$I:$I,$V$6),IF($J$3="Approved Subprojects",SUMIFS('SP List (I-REAP)'!$AD:$AD,'SP List (I-REAP)'!$D:$D,AllPGundertake!$C84,'SP List (I-REAP)'!$P:$P,AllPGundertake!$J$3,'SP List (I-REAP)'!$I:$I,$V$6),IF($J$3="Pipelined Subprojects",SUMIFS('SP List (I-REAP)'!$AD:$AD,'SP List (I-REAP)'!$D:$D,AllPGundertake!$C84,'SP List (I-REAP)'!$P:$P,AllPGundertake!$J$3,'SP List (I-REAP)'!$I:$I,$V$6))))</f>
        <v>0</v>
      </c>
    </row>
    <row r="85" spans="1:26">
      <c r="B85" s="196" t="s">
        <v>36</v>
      </c>
      <c r="C85" s="196" t="s">
        <v>52</v>
      </c>
      <c r="D85" s="149" t="str">
        <f>IF($J$3="Entire Portfolio",COUNTIF('SP List (I-REAP)'!$D:$D,AllPGundertake!$C85),IF($J$3="Approved Subprojects",COUNTIFS('SP List (I-REAP)'!$D:$D,AllPGundertake!$C85,'SP List (I-REAP)'!$P:$P,AllPGundertake!$J$3),IF($J$3="Pipelined Subprojects",COUNTIFS('SP List (I-REAP)'!$D:$D,AllPGundertake!$C85,'SP List (I-REAP)'!$P:$P,AllPGundertake!$J$3))))</f>
        <v>0</v>
      </c>
      <c r="E85" s="148" t="str">
        <f>IF($J$3="Entire Portfolio",SUMIF('SP List (I-REAP)'!$D:$D,AllPGundertake!$C85,'SP List (I-REAP)'!$O:$O),IF($J$3="Approved Subprojects",SUMIFS('SP List (I-REAP)'!$O:$O,'SP List (I-REAP)'!$D:$D,AllPGundertake!$C85,'SP List (I-REAP)'!$P:$P,AllPGundertake!$J$3),IF($J$3="Pipelined Subprojects",SUMIFS('SP List (I-REAP)'!$O:$O,'SP List (I-REAP)'!$D:$D,AllPGundertake!$C85,'SP List (I-REAP)'!$P:$P,AllPGundertake!$J$3))))/1000000</f>
        <v>0</v>
      </c>
      <c r="F85" s="149" t="str">
        <f>IF($J$3="Entire Portfolio",SUMIF('SP List (I-REAP)'!$D:$D,AllPGundertake!$C85,'SP List (I-REAP)'!$AA:$AA),IF($J$3="Approved Subprojects",SUMIFS('SP List (I-REAP)'!$AA:$AA,'SP List (I-REAP)'!$D:$D,AllPGundertake!$C85,'SP List (I-REAP)'!$P:$P,AllPGundertake!$J$3),IF($J$3="Pipelined Subprojects",SUMIFS('SP List (I-REAP)'!$AA:$AA,'SP List (I-REAP)'!$D:$D,AllPGundertake!$C85,'SP List (I-REAP)'!$P:$P,AllPGundertake!$J$3))))</f>
        <v>0</v>
      </c>
      <c r="G85" s="149" t="str">
        <f>IF($J$3="Entire Portfolio",SUMIF('SP List (I-REAP)'!$D:$D,AllPGundertake!$C85,'SP List (I-REAP)'!$AD:$AD),IF($J$3="Approved Subprojects",SUMIFS('SP List (I-REAP)'!$AD:$AD,'SP List (I-REAP)'!$D:$D,AllPGundertake!$C85,'SP List (I-REAP)'!$P:$P,AllPGundertake!$J$3),IF($J$3="Pipelined Subprojects",SUMIFS('SP List (I-REAP)'!$AD:$AD,'SP List (I-REAP)'!$D:$D,AllPGundertake!$C85,'SP List (I-REAP)'!$P:$P,AllPGundertake!$J$3))))</f>
        <v>0</v>
      </c>
      <c r="H85" s="159" t="str">
        <f>IFERROR((+E85/F85)*1000," ")</f>
        <v>0</v>
      </c>
      <c r="I85" s="159" t="str">
        <f>IFERROR(E85*1000/G85," ")</f>
        <v>0</v>
      </c>
      <c r="J85" s="149" t="str">
        <f>IF($J$3="Entire Portfolio",COUNTIFS('SP List (I-REAP)'!$D:$D,AllPGundertake!$C85,'SP List (I-REAP)'!$I:$I,$J$6),IF($J$3="Approved Subprojects",COUNTIFS('SP List (I-REAP)'!$D:$D,AllPGundertake!$C85,'SP List (I-REAP)'!$P:$P,AllPGundertake!$J$3,'SP List (I-REAP)'!$I:$I,$J$6),IF($J$3="Pipelined Subprojects",COUNTIFS('SP List (I-REAP)'!$D:$D,AllPGundertake!$C85,'SP List (I-REAP)'!$P:$P,AllPGundertake!$J$3,'SP List (I-REAP)'!$I:$I,$J$6))))</f>
        <v>0</v>
      </c>
      <c r="K85" s="148" t="str">
        <f>IF($J$3="Entire Portfolio",SUMIFS('SP List (I-REAP)'!$O:$O,'SP List (I-REAP)'!$D:$D,AllPGundertake!$C85,'SP List (I-REAP)'!$I:$I,AllPGundertake!$J$6),IF($J$3="Approved Subprojects",SUMIFS('SP List (I-REAP)'!$O:$O,'SP List (I-REAP)'!$D:$D,AllPGundertake!$C85,'SP List (I-REAP)'!$P:$P,AllPGundertake!$J$3,'SP List (I-REAP)'!$I:$I,AllPGundertake!$J$6),IF($J$3="Pipelined Subprojects",SUMIFS('SP List (I-REAP)'!$O:$O,'SP List (I-REAP)'!$D:$D,AllPGundertake!$C85,'SP List (I-REAP)'!$P:$P,AllPGundertake!$J$3,'SP List (I-REAP)'!$I:$I,AllPGundertake!$J$6))))/1000000</f>
        <v>0</v>
      </c>
      <c r="L85" s="149" t="str">
        <f>IF($J$3="Entire Portfolio",SUMIFS('SP List (I-REAP)'!$AA:$AA,'SP List (I-REAP)'!$D:$D,AllPGundertake!$C85,'SP List (I-REAP)'!$I:$I,$J$6),IF($J$3="Approved Subprojects",SUMIFS('SP List (I-REAP)'!$AA:$AA,'SP List (I-REAP)'!$D:$D,AllPGundertake!$C85,'SP List (I-REAP)'!$P:$P,AllPGundertake!$J$3,'SP List (I-REAP)'!$I:$I,$J$6),IF($J$3="Pipelined Subprojects",SUMIFS('SP List (I-REAP)'!$AA:$AA,'SP List (I-REAP)'!$D:$D,AllPGundertake!$C85,'SP List (I-REAP)'!$P:$P,AllPGundertake!$J$3,'SP List (I-REAP)'!$I:$I,$J$6))))</f>
        <v>0</v>
      </c>
      <c r="M85" s="149" t="str">
        <f>IF($J$3="Entire Portfolio",SUMIFS('SP List (I-REAP)'!$AD:$AD,'SP List (I-REAP)'!$D:$D,AllPGundertake!$C85,'SP List (I-REAP)'!$I:$I,$J$6),IF($J$3="Approved Subprojects",SUMIFS('SP List (I-REAP)'!$AD:$AD,'SP List (I-REAP)'!$D:$D,AllPGundertake!$C85,'SP List (I-REAP)'!$P:$P,AllPGundertake!$J$3,'SP List (I-REAP)'!$I:$I,$J$6),IF($J$3="Pipelined Subprojects",SUMIFS('SP List (I-REAP)'!$AD:$AD,'SP List (I-REAP)'!$D:$D,AllPGundertake!$C85,'SP List (I-REAP)'!$P:$P,AllPGundertake!$J$3,'SP List (I-REAP)'!$I:$I,$J$6))))</f>
        <v>0</v>
      </c>
      <c r="N85" s="149" t="str">
        <f>IF($J$3="Entire Portfolio",COUNTIFS('SP List (I-REAP)'!$D:$D,AllPGundertake!$C85,'SP List (I-REAP)'!$I:$I,$N$6),IF($J$3="Approved Subprojects",COUNTIFS('SP List (I-REAP)'!$D:$D,AllPGundertake!$C85,'SP List (I-REAP)'!$P:$P,AllPGundertake!$J$3,'SP List (I-REAP)'!$I:$I,$N$6),IF($J$3="Pipelined Subprojects",COUNTIFS('SP List (I-REAP)'!$D:$D,AllPGundertake!$C85,'SP List (I-REAP)'!$P:$P,AllPGundertake!$J$3,'SP List (I-REAP)'!$I:$I,$N$6))))</f>
        <v>0</v>
      </c>
      <c r="O85" s="148" t="str">
        <f>IF($J$3="Entire Portfolio",SUMIFS('SP List (I-REAP)'!$O:$O,'SP List (I-REAP)'!$D:$D,AllPGundertake!$C85,'SP List (I-REAP)'!$I:$I,AllPGundertake!$N$6),IF($J$3="Approved Subprojects",SUMIFS('SP List (I-REAP)'!$O:$O,'SP List (I-REAP)'!$D:$D,AllPGundertake!$C85,'SP List (I-REAP)'!$P:$P,AllPGundertake!$J$3,'SP List (I-REAP)'!$I:$I,AllPGundertake!$N$6),IF($J$3="Pipelined Subprojects",SUMIFS('SP List (I-REAP)'!$O:$O,'SP List (I-REAP)'!$D:$D,AllPGundertake!$C85,'SP List (I-REAP)'!$P:$P,AllPGundertake!$J$3,'SP List (I-REAP)'!$I:$I,AllPGundertake!$N$6))))/1000000</f>
        <v>0</v>
      </c>
      <c r="P85" s="149" t="str">
        <f>IF($J$3="Entire Portfolio",SUMIFS('SP List (I-REAP)'!$AA:$AA,'SP List (I-REAP)'!$D:$D,AllPGundertake!$C85,'SP List (I-REAP)'!$I:$I,$N$6),IF($J$3="Approved Subprojects",SUMIFS('SP List (I-REAP)'!$AA:$AA,'SP List (I-REAP)'!$D:$D,AllPGundertake!$C85,'SP List (I-REAP)'!$P:$P,AllPGundertake!$J$3,'SP List (I-REAP)'!$I:$I,$N$6),IF($J$3="Pipelined Subprojects",SUMIFS('SP List (I-REAP)'!$AA:$AA,'SP List (I-REAP)'!$D:$D,AllPGundertake!$C85,'SP List (I-REAP)'!$P:$P,AllPGundertake!$J$3,'SP List (I-REAP)'!$I:$I,$N$6))))</f>
        <v>0</v>
      </c>
      <c r="Q85" s="149" t="str">
        <f>IF($J$3="Entire Portfolio",SUMIFS('SP List (I-REAP)'!$AD:$AD,'SP List (I-REAP)'!$D:$D,AllPGundertake!$C85,'SP List (I-REAP)'!$I:$I,$N$6),IF($J$3="Approved Subprojects",SUMIFS('SP List (I-REAP)'!$AD:$AD,'SP List (I-REAP)'!$D:$D,AllPGundertake!$C85,'SP List (I-REAP)'!$P:$P,AllPGundertake!$J$3,'SP List (I-REAP)'!$I:$I,$N$6),IF($J$3="Pipelined Subprojects",SUMIFS('SP List (I-REAP)'!$AD:$AD,'SP List (I-REAP)'!$D:$D,AllPGundertake!$C85,'SP List (I-REAP)'!$P:$P,AllPGundertake!$J$3,'SP List (I-REAP)'!$I:$I,$N$6))))</f>
        <v>0</v>
      </c>
      <c r="R85" s="149" t="str">
        <f>IF($J$3="Entire Portfolio",COUNTIFS('SP List (I-REAP)'!$D:$D,AllPGundertake!$C85,'SP List (I-REAP)'!$I:$I,$R$6),IF($J$3="Approved Subprojects",COUNTIFS('SP List (I-REAP)'!$D:$D,AllPGundertake!$C85,'SP List (I-REAP)'!$P:$P,AllPGundertake!$J$3,'SP List (I-REAP)'!$I:$I,$R$6),IF($J$3="Pipelined Subprojects",COUNTIFS('SP List (I-REAP)'!$D:$D,AllPGundertake!$C85,'SP List (I-REAP)'!$P:$P,AllPGundertake!$J$3,'SP List (I-REAP)'!$I:$I,$R$6))))</f>
        <v>0</v>
      </c>
      <c r="S85" s="148" t="str">
        <f>IF($J$3="Entire Portfolio",SUMIFS('SP List (I-REAP)'!$O:$O,'SP List (I-REAP)'!$D:$D,AllPGundertake!$C85,'SP List (I-REAP)'!$I:$I,AllPGundertake!$R$6),IF($J$3="Approved Subprojects",SUMIFS('SP List (I-REAP)'!$O:$O,'SP List (I-REAP)'!$D:$D,AllPGundertake!$C85,'SP List (I-REAP)'!$P:$P,AllPGundertake!$J$3,'SP List (I-REAP)'!$I:$I,AllPGundertake!$R$6),IF($J$3="Pipelined Subprojects",SUMIFS('SP List (I-REAP)'!$O:$O,'SP List (I-REAP)'!$D:$D,AllPGundertake!$C85,'SP List (I-REAP)'!$P:$P,AllPGundertake!$J$3,'SP List (I-REAP)'!$I:$I,AllPGundertake!$R$6))))/1000000</f>
        <v>0</v>
      </c>
      <c r="T85" s="149" t="str">
        <f>IF($J$3="Entire Portfolio",SUMIFS('SP List (I-REAP)'!$AA:$AA,'SP List (I-REAP)'!$D:$D,AllPGundertake!$C85,'SP List (I-REAP)'!$I:$I,$R$6),IF($J$3="Approved Subprojects",SUMIFS('SP List (I-REAP)'!$AA:$AA,'SP List (I-REAP)'!$D:$D,AllPGundertake!$C85,'SP List (I-REAP)'!$P:$P,AllPGundertake!$J$3,'SP List (I-REAP)'!$I:$I,$R$6),IF($J$3="Pipelined Subprojects",SUMIFS('SP List (I-REAP)'!$AA:$AA,'SP List (I-REAP)'!$D:$D,AllPGundertake!$C85,'SP List (I-REAP)'!$P:$P,AllPGundertake!$J$3,'SP List (I-REAP)'!$I:$I,$R$6))))</f>
        <v>0</v>
      </c>
      <c r="U85" s="149" t="str">
        <f>IF($J$3="Entire Portfolio",SUMIFS('SP List (I-REAP)'!$AD:$AD,'SP List (I-REAP)'!$D:$D,AllPGundertake!$C85,'SP List (I-REAP)'!$I:$I,$R$6),IF($J$3="Approved Subprojects",SUMIFS('SP List (I-REAP)'!$AD:$AD,'SP List (I-REAP)'!$D:$D,AllPGundertake!$C85,'SP List (I-REAP)'!$P:$P,AllPGundertake!$J$3,'SP List (I-REAP)'!$I:$I,$R$6),IF($J$3="Pipelined Subprojects",SUMIFS('SP List (I-REAP)'!$AD:$AD,'SP List (I-REAP)'!$D:$D,AllPGundertake!$C85,'SP List (I-REAP)'!$P:$P,AllPGundertake!$J$3,'SP List (I-REAP)'!$I:$I,$R$6))))</f>
        <v>0</v>
      </c>
      <c r="V85" s="149" t="str">
        <f>IF($J$3="Entire Portfolio",COUNTIFS('SP List (I-REAP)'!$D:$D,AllPGundertake!$C85,'SP List (I-REAP)'!$I:$I,$V$6),IF($J$3="Approved Subprojects",COUNTIFS('SP List (I-REAP)'!$D:$D,AllPGundertake!$C85,'SP List (I-REAP)'!$P:$P,AllPGundertake!$J$3,'SP List (I-REAP)'!$I:$I,$V$6),IF($J$3="Pipelined Subprojects",COUNTIFS('SP List (I-REAP)'!$D:$D,AllPGundertake!$C85,'SP List (I-REAP)'!$P:$P,AllPGundertake!$J$3,'SP List (I-REAP)'!$I:$I,$V$6))))</f>
        <v>0</v>
      </c>
      <c r="W85" s="148" t="str">
        <f>IF($J$3="Entire Portfolio",SUMIFS('SP List (I-REAP)'!$O:$O,'SP List (I-REAP)'!$D:$D,AllPGundertake!$C85,'SP List (I-REAP)'!$I:$I,AllPGundertake!$V$6),IF($J$3="Approved Subprojects",SUMIFS('SP List (I-REAP)'!$O:$O,'SP List (I-REAP)'!$D:$D,AllPGundertake!$C85,'SP List (I-REAP)'!$P:$P,AllPGundertake!$J$3,'SP List (I-REAP)'!$I:$I,AllPGundertake!$V$6),IF($J$3="Pipelined Subprojects",SUMIFS('SP List (I-REAP)'!$O:$O,'SP List (I-REAP)'!$D:$D,AllPGundertake!$C85,'SP List (I-REAP)'!$P:$P,AllPGundertake!$J$3,'SP List (I-REAP)'!$I:$I,AllPGundertake!$V$6))))/1000000</f>
        <v>0</v>
      </c>
      <c r="X85" s="149" t="str">
        <f>IF($J$3="Entire Portfolio",SUMIFS('SP List (I-REAP)'!$AA:$AA,'SP List (I-REAP)'!$D:$D,AllPGundertake!$C85,'SP List (I-REAP)'!$I:$I,$V$6),IF($J$3="Approved Subprojects",SUMIFS('SP List (I-REAP)'!$AA:$AA,'SP List (I-REAP)'!$D:$D,AllPGundertake!$C85,'SP List (I-REAP)'!$P:$P,AllPGundertake!$J$3,'SP List (I-REAP)'!$I:$I,$V$6),IF($J$3="Pipelined Subprojects",SUMIFS('SP List (I-REAP)'!$AA:$AA,'SP List (I-REAP)'!$D:$D,AllPGundertake!$C85,'SP List (I-REAP)'!$P:$P,AllPGundertake!$J$3,'SP List (I-REAP)'!$I:$I,$V$6))))</f>
        <v>0</v>
      </c>
      <c r="Y85" s="149" t="str">
        <f>IF($J$3="Entire Portfolio",SUMIFS('SP List (I-REAP)'!$AD:$AD,'SP List (I-REAP)'!$D:$D,AllPGundertake!$C85,'SP List (I-REAP)'!$I:$I,$V$6),IF($J$3="Approved Subprojects",SUMIFS('SP List (I-REAP)'!$AD:$AD,'SP List (I-REAP)'!$D:$D,AllPGundertake!$C85,'SP List (I-REAP)'!$P:$P,AllPGundertake!$J$3,'SP List (I-REAP)'!$I:$I,$V$6),IF($J$3="Pipelined Subprojects",SUMIFS('SP List (I-REAP)'!$AD:$AD,'SP List (I-REAP)'!$D:$D,AllPGundertake!$C85,'SP List (I-REAP)'!$P:$P,AllPGundertake!$J$3,'SP List (I-REAP)'!$I:$I,$V$6))))</f>
        <v>0</v>
      </c>
    </row>
    <row r="86" spans="1:26">
      <c r="B86" s="302" t="s">
        <v>2033</v>
      </c>
      <c r="C86" s="303"/>
      <c r="D86" s="215" t="str">
        <f>SUM(D82:D85)</f>
        <v>0</v>
      </c>
      <c r="E86" s="211" t="str">
        <f>SUM(E82:E85)</f>
        <v>0</v>
      </c>
      <c r="F86" s="215" t="str">
        <f>SUM(F82:F85)</f>
        <v>0</v>
      </c>
      <c r="G86" s="215" t="str">
        <f>SUM(G82:G85)</f>
        <v>0</v>
      </c>
      <c r="H86" s="211" t="str">
        <f>IFERROR((+E86/F86)*1000," ")</f>
        <v>0</v>
      </c>
      <c r="I86" s="211" t="str">
        <f>IFERROR(E86*1000/G86," ")</f>
        <v>0</v>
      </c>
      <c r="J86" s="215" t="str">
        <f>SUM(J82:J85)</f>
        <v>0</v>
      </c>
      <c r="K86" s="211" t="str">
        <f>SUM(K82:K85)</f>
        <v>0</v>
      </c>
      <c r="L86" s="215" t="str">
        <f>SUM(L82:L85)</f>
        <v>0</v>
      </c>
      <c r="M86" s="215" t="str">
        <f>SUM(M82:M85)</f>
        <v>0</v>
      </c>
      <c r="N86" s="215" t="str">
        <f>SUM(N82:N85)</f>
        <v>0</v>
      </c>
      <c r="O86" s="211" t="str">
        <f>SUM(O82:O85)</f>
        <v>0</v>
      </c>
      <c r="P86" s="215" t="str">
        <f>SUM(P82:P85)</f>
        <v>0</v>
      </c>
      <c r="Q86" s="215" t="str">
        <f>SUM(Q82:Q85)</f>
        <v>0</v>
      </c>
      <c r="R86" s="215" t="str">
        <f>SUM(R82:R85)</f>
        <v>0</v>
      </c>
      <c r="S86" s="211" t="str">
        <f>SUM(S82:S85)</f>
        <v>0</v>
      </c>
      <c r="T86" s="215" t="str">
        <f>SUM(T82:T85)</f>
        <v>0</v>
      </c>
      <c r="U86" s="215" t="str">
        <f>SUM(U82:U85)</f>
        <v>0</v>
      </c>
      <c r="V86" s="215" t="str">
        <f>SUM(V82:V85)</f>
        <v>0</v>
      </c>
      <c r="W86" s="211" t="str">
        <f>SUM(W82:W85)</f>
        <v>0</v>
      </c>
      <c r="X86" s="215" t="str">
        <f>SUM(X82:X85)</f>
        <v>0</v>
      </c>
      <c r="Y86" s="215" t="str">
        <f>SUM(Y82:Y85)</f>
        <v>0</v>
      </c>
    </row>
    <row r="87" spans="1:26">
      <c r="B87" s="196" t="s">
        <v>38</v>
      </c>
      <c r="C87" s="196" t="s">
        <v>74</v>
      </c>
      <c r="D87" s="149" t="str">
        <f>IF($J$3="Entire Portfolio",COUNTIF('SP List (I-REAP)'!$D:$D,AllPGundertake!$C87),IF($J$3="Approved Subprojects",COUNTIFS('SP List (I-REAP)'!$D:$D,AllPGundertake!$C87,'SP List (I-REAP)'!$P:$P,AllPGundertake!$J$3),IF($J$3="Pipelined Subprojects",COUNTIFS('SP List (I-REAP)'!$D:$D,AllPGundertake!$C87,'SP List (I-REAP)'!$P:$P,AllPGundertake!$J$3))))</f>
        <v>0</v>
      </c>
      <c r="E87" s="148" t="str">
        <f>IF($J$3="Entire Portfolio",SUMIF('SP List (I-REAP)'!$D:$D,AllPGundertake!$C87,'SP List (I-REAP)'!$O:$O),IF($J$3="Approved Subprojects",SUMIFS('SP List (I-REAP)'!$O:$O,'SP List (I-REAP)'!$D:$D,AllPGundertake!$C87,'SP List (I-REAP)'!$P:$P,AllPGundertake!$J$3),IF($J$3="Pipelined Subprojects",SUMIFS('SP List (I-REAP)'!$O:$O,'SP List (I-REAP)'!$D:$D,AllPGundertake!$C87,'SP List (I-REAP)'!$P:$P,AllPGundertake!$J$3))))/1000000</f>
        <v>0</v>
      </c>
      <c r="F87" s="149" t="str">
        <f>IF($J$3="Entire Portfolio",SUMIF('SP List (I-REAP)'!$D:$D,AllPGundertake!$C87,'SP List (I-REAP)'!$AA:$AA),IF($J$3="Approved Subprojects",SUMIFS('SP List (I-REAP)'!$AA:$AA,'SP List (I-REAP)'!$D:$D,AllPGundertake!$C87,'SP List (I-REAP)'!$P:$P,AllPGundertake!$J$3),IF($J$3="Pipelined Subprojects",SUMIFS('SP List (I-REAP)'!$AA:$AA,'SP List (I-REAP)'!$D:$D,AllPGundertake!$C87,'SP List (I-REAP)'!$P:$P,AllPGundertake!$J$3))))</f>
        <v>0</v>
      </c>
      <c r="G87" s="149" t="str">
        <f>IF($J$3="Entire Portfolio",SUMIF('SP List (I-REAP)'!$D:$D,AllPGundertake!$C87,'SP List (I-REAP)'!$AD:$AD),IF($J$3="Approved Subprojects",SUMIFS('SP List (I-REAP)'!$AD:$AD,'SP List (I-REAP)'!$D:$D,AllPGundertake!$C87,'SP List (I-REAP)'!$P:$P,AllPGundertake!$J$3),IF($J$3="Pipelined Subprojects",SUMIFS('SP List (I-REAP)'!$AD:$AD,'SP List (I-REAP)'!$D:$D,AllPGundertake!$C87,'SP List (I-REAP)'!$P:$P,AllPGundertake!$J$3))))</f>
        <v>0</v>
      </c>
      <c r="H87" s="159" t="str">
        <f>IFERROR((+E87/F87)*1000," ")</f>
        <v>0</v>
      </c>
      <c r="I87" s="159" t="str">
        <f>IFERROR(E87*1000/G87," ")</f>
        <v>0</v>
      </c>
      <c r="J87" s="149" t="str">
        <f>IF($J$3="Entire Portfolio",COUNTIFS('SP List (I-REAP)'!$D:$D,AllPGundertake!$C87,'SP List (I-REAP)'!$I:$I,$J$6),IF($J$3="Approved Subprojects",COUNTIFS('SP List (I-REAP)'!$D:$D,AllPGundertake!$C87,'SP List (I-REAP)'!$P:$P,AllPGundertake!$J$3,'SP List (I-REAP)'!$I:$I,$J$6),IF($J$3="Pipelined Subprojects",COUNTIFS('SP List (I-REAP)'!$D:$D,AllPGundertake!$C87,'SP List (I-REAP)'!$P:$P,AllPGundertake!$J$3,'SP List (I-REAP)'!$I:$I,$J$6))))</f>
        <v>0</v>
      </c>
      <c r="K87" s="148" t="str">
        <f>IF($J$3="Entire Portfolio",SUMIFS('SP List (I-REAP)'!$O:$O,'SP List (I-REAP)'!$D:$D,AllPGundertake!$C87,'SP List (I-REAP)'!$I:$I,AllPGundertake!$J$6),IF($J$3="Approved Subprojects",SUMIFS('SP List (I-REAP)'!$O:$O,'SP List (I-REAP)'!$D:$D,AllPGundertake!$C87,'SP List (I-REAP)'!$P:$P,AllPGundertake!$J$3,'SP List (I-REAP)'!$I:$I,AllPGundertake!$J$6),IF($J$3="Pipelined Subprojects",SUMIFS('SP List (I-REAP)'!$O:$O,'SP List (I-REAP)'!$D:$D,AllPGundertake!$C87,'SP List (I-REAP)'!$P:$P,AllPGundertake!$J$3,'SP List (I-REAP)'!$I:$I,AllPGundertake!$J$6))))/1000000</f>
        <v>0</v>
      </c>
      <c r="L87" s="149" t="str">
        <f>IF($J$3="Entire Portfolio",SUMIFS('SP List (I-REAP)'!$AA:$AA,'SP List (I-REAP)'!$D:$D,AllPGundertake!$C87,'SP List (I-REAP)'!$I:$I,$J$6),IF($J$3="Approved Subprojects",SUMIFS('SP List (I-REAP)'!$AA:$AA,'SP List (I-REAP)'!$D:$D,AllPGundertake!$C87,'SP List (I-REAP)'!$P:$P,AllPGundertake!$J$3,'SP List (I-REAP)'!$I:$I,$J$6),IF($J$3="Pipelined Subprojects",SUMIFS('SP List (I-REAP)'!$AA:$AA,'SP List (I-REAP)'!$D:$D,AllPGundertake!$C87,'SP List (I-REAP)'!$P:$P,AllPGundertake!$J$3,'SP List (I-REAP)'!$I:$I,$J$6))))</f>
        <v>0</v>
      </c>
      <c r="M87" s="149" t="str">
        <f>IF($J$3="Entire Portfolio",SUMIFS('SP List (I-REAP)'!$AD:$AD,'SP List (I-REAP)'!$D:$D,AllPGundertake!$C87,'SP List (I-REAP)'!$I:$I,$J$6),IF($J$3="Approved Subprojects",SUMIFS('SP List (I-REAP)'!$AD:$AD,'SP List (I-REAP)'!$D:$D,AllPGundertake!$C87,'SP List (I-REAP)'!$P:$P,AllPGundertake!$J$3,'SP List (I-REAP)'!$I:$I,$J$6),IF($J$3="Pipelined Subprojects",SUMIFS('SP List (I-REAP)'!$AD:$AD,'SP List (I-REAP)'!$D:$D,AllPGundertake!$C87,'SP List (I-REAP)'!$P:$P,AllPGundertake!$J$3,'SP List (I-REAP)'!$I:$I,$J$6))))</f>
        <v>0</v>
      </c>
      <c r="N87" s="149" t="str">
        <f>IF($J$3="Entire Portfolio",COUNTIFS('SP List (I-REAP)'!$D:$D,AllPGundertake!$C87,'SP List (I-REAP)'!$I:$I,$N$6),IF($J$3="Approved Subprojects",COUNTIFS('SP List (I-REAP)'!$D:$D,AllPGundertake!$C87,'SP List (I-REAP)'!$P:$P,AllPGundertake!$J$3,'SP List (I-REAP)'!$I:$I,$N$6),IF($J$3="Pipelined Subprojects",COUNTIFS('SP List (I-REAP)'!$D:$D,AllPGundertake!$C87,'SP List (I-REAP)'!$P:$P,AllPGundertake!$J$3,'SP List (I-REAP)'!$I:$I,$N$6))))</f>
        <v>0</v>
      </c>
      <c r="O87" s="148" t="str">
        <f>IF($J$3="Entire Portfolio",SUMIFS('SP List (I-REAP)'!$O:$O,'SP List (I-REAP)'!$D:$D,AllPGundertake!$C87,'SP List (I-REAP)'!$I:$I,AllPGundertake!$N$6),IF($J$3="Approved Subprojects",SUMIFS('SP List (I-REAP)'!$O:$O,'SP List (I-REAP)'!$D:$D,AllPGundertake!$C87,'SP List (I-REAP)'!$P:$P,AllPGundertake!$J$3,'SP List (I-REAP)'!$I:$I,AllPGundertake!$N$6),IF($J$3="Pipelined Subprojects",SUMIFS('SP List (I-REAP)'!$O:$O,'SP List (I-REAP)'!$D:$D,AllPGundertake!$C87,'SP List (I-REAP)'!$P:$P,AllPGundertake!$J$3,'SP List (I-REAP)'!$I:$I,AllPGundertake!$N$6))))/1000000</f>
        <v>0</v>
      </c>
      <c r="P87" s="149" t="str">
        <f>IF($J$3="Entire Portfolio",SUMIFS('SP List (I-REAP)'!$AA:$AA,'SP List (I-REAP)'!$D:$D,AllPGundertake!$C87,'SP List (I-REAP)'!$I:$I,$N$6),IF($J$3="Approved Subprojects",SUMIFS('SP List (I-REAP)'!$AA:$AA,'SP List (I-REAP)'!$D:$D,AllPGundertake!$C87,'SP List (I-REAP)'!$P:$P,AllPGundertake!$J$3,'SP List (I-REAP)'!$I:$I,$N$6),IF($J$3="Pipelined Subprojects",SUMIFS('SP List (I-REAP)'!$AA:$AA,'SP List (I-REAP)'!$D:$D,AllPGundertake!$C87,'SP List (I-REAP)'!$P:$P,AllPGundertake!$J$3,'SP List (I-REAP)'!$I:$I,$N$6))))</f>
        <v>0</v>
      </c>
      <c r="Q87" s="149" t="str">
        <f>IF($J$3="Entire Portfolio",SUMIFS('SP List (I-REAP)'!$AD:$AD,'SP List (I-REAP)'!$D:$D,AllPGundertake!$C87,'SP List (I-REAP)'!$I:$I,$N$6),IF($J$3="Approved Subprojects",SUMIFS('SP List (I-REAP)'!$AD:$AD,'SP List (I-REAP)'!$D:$D,AllPGundertake!$C87,'SP List (I-REAP)'!$P:$P,AllPGundertake!$J$3,'SP List (I-REAP)'!$I:$I,$N$6),IF($J$3="Pipelined Subprojects",SUMIFS('SP List (I-REAP)'!$AD:$AD,'SP List (I-REAP)'!$D:$D,AllPGundertake!$C87,'SP List (I-REAP)'!$P:$P,AllPGundertake!$J$3,'SP List (I-REAP)'!$I:$I,$N$6))))</f>
        <v>0</v>
      </c>
      <c r="R87" s="149" t="str">
        <f>IF($J$3="Entire Portfolio",COUNTIFS('SP List (I-REAP)'!$D:$D,AllPGundertake!$C87,'SP List (I-REAP)'!$I:$I,$R$6),IF($J$3="Approved Subprojects",COUNTIFS('SP List (I-REAP)'!$D:$D,AllPGundertake!$C87,'SP List (I-REAP)'!$P:$P,AllPGundertake!$J$3,'SP List (I-REAP)'!$I:$I,$R$6),IF($J$3="Pipelined Subprojects",COUNTIFS('SP List (I-REAP)'!$D:$D,AllPGundertake!$C87,'SP List (I-REAP)'!$P:$P,AllPGundertake!$J$3,'SP List (I-REAP)'!$I:$I,$R$6))))</f>
        <v>0</v>
      </c>
      <c r="S87" s="148" t="str">
        <f>IF($J$3="Entire Portfolio",SUMIFS('SP List (I-REAP)'!$O:$O,'SP List (I-REAP)'!$D:$D,AllPGundertake!$C87,'SP List (I-REAP)'!$I:$I,AllPGundertake!$R$6),IF($J$3="Approved Subprojects",SUMIFS('SP List (I-REAP)'!$O:$O,'SP List (I-REAP)'!$D:$D,AllPGundertake!$C87,'SP List (I-REAP)'!$P:$P,AllPGundertake!$J$3,'SP List (I-REAP)'!$I:$I,AllPGundertake!$R$6),IF($J$3="Pipelined Subprojects",SUMIFS('SP List (I-REAP)'!$O:$O,'SP List (I-REAP)'!$D:$D,AllPGundertake!$C87,'SP List (I-REAP)'!$P:$P,AllPGundertake!$J$3,'SP List (I-REAP)'!$I:$I,AllPGundertake!$R$6))))/1000000</f>
        <v>0</v>
      </c>
      <c r="T87" s="149" t="str">
        <f>IF($J$3="Entire Portfolio",SUMIFS('SP List (I-REAP)'!$AA:$AA,'SP List (I-REAP)'!$D:$D,AllPGundertake!$C87,'SP List (I-REAP)'!$I:$I,$R$6),IF($J$3="Approved Subprojects",SUMIFS('SP List (I-REAP)'!$AA:$AA,'SP List (I-REAP)'!$D:$D,AllPGundertake!$C87,'SP List (I-REAP)'!$P:$P,AllPGundertake!$J$3,'SP List (I-REAP)'!$I:$I,$R$6),IF($J$3="Pipelined Subprojects",SUMIFS('SP List (I-REAP)'!$AA:$AA,'SP List (I-REAP)'!$D:$D,AllPGundertake!$C87,'SP List (I-REAP)'!$P:$P,AllPGundertake!$J$3,'SP List (I-REAP)'!$I:$I,$R$6))))</f>
        <v>0</v>
      </c>
      <c r="U87" s="149" t="str">
        <f>IF($J$3="Entire Portfolio",SUMIFS('SP List (I-REAP)'!$AD:$AD,'SP List (I-REAP)'!$D:$D,AllPGundertake!$C87,'SP List (I-REAP)'!$I:$I,$R$6),IF($J$3="Approved Subprojects",SUMIFS('SP List (I-REAP)'!$AD:$AD,'SP List (I-REAP)'!$D:$D,AllPGundertake!$C87,'SP List (I-REAP)'!$P:$P,AllPGundertake!$J$3,'SP List (I-REAP)'!$I:$I,$R$6),IF($J$3="Pipelined Subprojects",SUMIFS('SP List (I-REAP)'!$AD:$AD,'SP List (I-REAP)'!$D:$D,AllPGundertake!$C87,'SP List (I-REAP)'!$P:$P,AllPGundertake!$J$3,'SP List (I-REAP)'!$I:$I,$R$6))))</f>
        <v>0</v>
      </c>
      <c r="V87" s="149" t="str">
        <f>IF($J$3="Entire Portfolio",COUNTIFS('SP List (I-REAP)'!$D:$D,AllPGundertake!$C87,'SP List (I-REAP)'!$I:$I,$V$6),IF($J$3="Approved Subprojects",COUNTIFS('SP List (I-REAP)'!$D:$D,AllPGundertake!$C87,'SP List (I-REAP)'!$P:$P,AllPGundertake!$J$3,'SP List (I-REAP)'!$I:$I,$V$6),IF($J$3="Pipelined Subprojects",COUNTIFS('SP List (I-REAP)'!$D:$D,AllPGundertake!$C87,'SP List (I-REAP)'!$P:$P,AllPGundertake!$J$3,'SP List (I-REAP)'!$I:$I,$V$6))))</f>
        <v>0</v>
      </c>
      <c r="W87" s="148" t="str">
        <f>IF($J$3="Entire Portfolio",SUMIFS('SP List (I-REAP)'!$O:$O,'SP List (I-REAP)'!$D:$D,AllPGundertake!$C87,'SP List (I-REAP)'!$I:$I,AllPGundertake!$V$6),IF($J$3="Approved Subprojects",SUMIFS('SP List (I-REAP)'!$O:$O,'SP List (I-REAP)'!$D:$D,AllPGundertake!$C87,'SP List (I-REAP)'!$P:$P,AllPGundertake!$J$3,'SP List (I-REAP)'!$I:$I,AllPGundertake!$V$6),IF($J$3="Pipelined Subprojects",SUMIFS('SP List (I-REAP)'!$O:$O,'SP List (I-REAP)'!$D:$D,AllPGundertake!$C87,'SP List (I-REAP)'!$P:$P,AllPGundertake!$J$3,'SP List (I-REAP)'!$I:$I,AllPGundertake!$V$6))))/1000000</f>
        <v>0</v>
      </c>
      <c r="X87" s="149" t="str">
        <f>IF($J$3="Entire Portfolio",SUMIFS('SP List (I-REAP)'!$AA:$AA,'SP List (I-REAP)'!$D:$D,AllPGundertake!$C87,'SP List (I-REAP)'!$I:$I,$V$6),IF($J$3="Approved Subprojects",SUMIFS('SP List (I-REAP)'!$AA:$AA,'SP List (I-REAP)'!$D:$D,AllPGundertake!$C87,'SP List (I-REAP)'!$P:$P,AllPGundertake!$J$3,'SP List (I-REAP)'!$I:$I,$V$6),IF($J$3="Pipelined Subprojects",SUMIFS('SP List (I-REAP)'!$AA:$AA,'SP List (I-REAP)'!$D:$D,AllPGundertake!$C87,'SP List (I-REAP)'!$P:$P,AllPGundertake!$J$3,'SP List (I-REAP)'!$I:$I,$V$6))))</f>
        <v>0</v>
      </c>
      <c r="Y87" s="149" t="str">
        <f>IF($J$3="Entire Portfolio",SUMIFS('SP List (I-REAP)'!$AD:$AD,'SP List (I-REAP)'!$D:$D,AllPGundertake!$C87,'SP List (I-REAP)'!$I:$I,$V$6),IF($J$3="Approved Subprojects",SUMIFS('SP List (I-REAP)'!$AD:$AD,'SP List (I-REAP)'!$D:$D,AllPGundertake!$C87,'SP List (I-REAP)'!$P:$P,AllPGundertake!$J$3,'SP List (I-REAP)'!$I:$I,$V$6),IF($J$3="Pipelined Subprojects",SUMIFS('SP List (I-REAP)'!$AD:$AD,'SP List (I-REAP)'!$D:$D,AllPGundertake!$C87,'SP List (I-REAP)'!$P:$P,AllPGundertake!$J$3,'SP List (I-REAP)'!$I:$I,$V$6))))</f>
        <v>0</v>
      </c>
    </row>
    <row r="88" spans="1:26">
      <c r="B88" s="196" t="s">
        <v>38</v>
      </c>
      <c r="C88" s="196" t="s">
        <v>87</v>
      </c>
      <c r="D88" s="149" t="str">
        <f>IF($J$3="Entire Portfolio",COUNTIF('SP List (I-REAP)'!$D:$D,AllPGundertake!$C88),IF($J$3="Approved Subprojects",COUNTIFS('SP List (I-REAP)'!$D:$D,AllPGundertake!$C88,'SP List (I-REAP)'!$P:$P,AllPGundertake!$J$3),IF($J$3="Pipelined Subprojects",COUNTIFS('SP List (I-REAP)'!$D:$D,AllPGundertake!$C88,'SP List (I-REAP)'!$P:$P,AllPGundertake!$J$3))))</f>
        <v>0</v>
      </c>
      <c r="E88" s="148" t="str">
        <f>IF($J$3="Entire Portfolio",SUMIF('SP List (I-REAP)'!$D:$D,AllPGundertake!$C88,'SP List (I-REAP)'!$O:$O),IF($J$3="Approved Subprojects",SUMIFS('SP List (I-REAP)'!$O:$O,'SP List (I-REAP)'!$D:$D,AllPGundertake!$C88,'SP List (I-REAP)'!$P:$P,AllPGundertake!$J$3),IF($J$3="Pipelined Subprojects",SUMIFS('SP List (I-REAP)'!$O:$O,'SP List (I-REAP)'!$D:$D,AllPGundertake!$C88,'SP List (I-REAP)'!$P:$P,AllPGundertake!$J$3))))/1000000</f>
        <v>0</v>
      </c>
      <c r="F88" s="149" t="str">
        <f>IF($J$3="Entire Portfolio",SUMIF('SP List (I-REAP)'!$D:$D,AllPGundertake!$C88,'SP List (I-REAP)'!$AA:$AA),IF($J$3="Approved Subprojects",SUMIFS('SP List (I-REAP)'!$AA:$AA,'SP List (I-REAP)'!$D:$D,AllPGundertake!$C88,'SP List (I-REAP)'!$P:$P,AllPGundertake!$J$3),IF($J$3="Pipelined Subprojects",SUMIFS('SP List (I-REAP)'!$AA:$AA,'SP List (I-REAP)'!$D:$D,AllPGundertake!$C88,'SP List (I-REAP)'!$P:$P,AllPGundertake!$J$3))))</f>
        <v>0</v>
      </c>
      <c r="G88" s="149" t="str">
        <f>IF($J$3="Entire Portfolio",SUMIF('SP List (I-REAP)'!$D:$D,AllPGundertake!$C88,'SP List (I-REAP)'!$AD:$AD),IF($J$3="Approved Subprojects",SUMIFS('SP List (I-REAP)'!$AD:$AD,'SP List (I-REAP)'!$D:$D,AllPGundertake!$C88,'SP List (I-REAP)'!$P:$P,AllPGundertake!$J$3),IF($J$3="Pipelined Subprojects",SUMIFS('SP List (I-REAP)'!$AD:$AD,'SP List (I-REAP)'!$D:$D,AllPGundertake!$C88,'SP List (I-REAP)'!$P:$P,AllPGundertake!$J$3))))</f>
        <v>0</v>
      </c>
      <c r="H88" s="159" t="str">
        <f>IFERROR((+E88/F88)*1000," ")</f>
        <v>0</v>
      </c>
      <c r="I88" s="159" t="str">
        <f>IFERROR(E88*1000/G88," ")</f>
        <v>0</v>
      </c>
      <c r="J88" s="149" t="str">
        <f>IF($J$3="Entire Portfolio",COUNTIFS('SP List (I-REAP)'!$D:$D,AllPGundertake!$C88,'SP List (I-REAP)'!$I:$I,$J$6),IF($J$3="Approved Subprojects",COUNTIFS('SP List (I-REAP)'!$D:$D,AllPGundertake!$C88,'SP List (I-REAP)'!$P:$P,AllPGundertake!$J$3,'SP List (I-REAP)'!$I:$I,$J$6),IF($J$3="Pipelined Subprojects",COUNTIFS('SP List (I-REAP)'!$D:$D,AllPGundertake!$C88,'SP List (I-REAP)'!$P:$P,AllPGundertake!$J$3,'SP List (I-REAP)'!$I:$I,$J$6))))</f>
        <v>0</v>
      </c>
      <c r="K88" s="148" t="str">
        <f>IF($J$3="Entire Portfolio",SUMIFS('SP List (I-REAP)'!$O:$O,'SP List (I-REAP)'!$D:$D,AllPGundertake!$C88,'SP List (I-REAP)'!$I:$I,AllPGundertake!$J$6),IF($J$3="Approved Subprojects",SUMIFS('SP List (I-REAP)'!$O:$O,'SP List (I-REAP)'!$D:$D,AllPGundertake!$C88,'SP List (I-REAP)'!$P:$P,AllPGundertake!$J$3,'SP List (I-REAP)'!$I:$I,AllPGundertake!$J$6),IF($J$3="Pipelined Subprojects",SUMIFS('SP List (I-REAP)'!$O:$O,'SP List (I-REAP)'!$D:$D,AllPGundertake!$C88,'SP List (I-REAP)'!$P:$P,AllPGundertake!$J$3,'SP List (I-REAP)'!$I:$I,AllPGundertake!$J$6))))/1000000</f>
        <v>0</v>
      </c>
      <c r="L88" s="149" t="str">
        <f>IF($J$3="Entire Portfolio",SUMIFS('SP List (I-REAP)'!$AA:$AA,'SP List (I-REAP)'!$D:$D,AllPGundertake!$C88,'SP List (I-REAP)'!$I:$I,$J$6),IF($J$3="Approved Subprojects",SUMIFS('SP List (I-REAP)'!$AA:$AA,'SP List (I-REAP)'!$D:$D,AllPGundertake!$C88,'SP List (I-REAP)'!$P:$P,AllPGundertake!$J$3,'SP List (I-REAP)'!$I:$I,$J$6),IF($J$3="Pipelined Subprojects",SUMIFS('SP List (I-REAP)'!$AA:$AA,'SP List (I-REAP)'!$D:$D,AllPGundertake!$C88,'SP List (I-REAP)'!$P:$P,AllPGundertake!$J$3,'SP List (I-REAP)'!$I:$I,$J$6))))</f>
        <v>0</v>
      </c>
      <c r="M88" s="149" t="str">
        <f>IF($J$3="Entire Portfolio",SUMIFS('SP List (I-REAP)'!$AD:$AD,'SP List (I-REAP)'!$D:$D,AllPGundertake!$C88,'SP List (I-REAP)'!$I:$I,$J$6),IF($J$3="Approved Subprojects",SUMIFS('SP List (I-REAP)'!$AD:$AD,'SP List (I-REAP)'!$D:$D,AllPGundertake!$C88,'SP List (I-REAP)'!$P:$P,AllPGundertake!$J$3,'SP List (I-REAP)'!$I:$I,$J$6),IF($J$3="Pipelined Subprojects",SUMIFS('SP List (I-REAP)'!$AD:$AD,'SP List (I-REAP)'!$D:$D,AllPGundertake!$C88,'SP List (I-REAP)'!$P:$P,AllPGundertake!$J$3,'SP List (I-REAP)'!$I:$I,$J$6))))</f>
        <v>0</v>
      </c>
      <c r="N88" s="149" t="str">
        <f>IF($J$3="Entire Portfolio",COUNTIFS('SP List (I-REAP)'!$D:$D,AllPGundertake!$C88,'SP List (I-REAP)'!$I:$I,$N$6),IF($J$3="Approved Subprojects",COUNTIFS('SP List (I-REAP)'!$D:$D,AllPGundertake!$C88,'SP List (I-REAP)'!$P:$P,AllPGundertake!$J$3,'SP List (I-REAP)'!$I:$I,$N$6),IF($J$3="Pipelined Subprojects",COUNTIFS('SP List (I-REAP)'!$D:$D,AllPGundertake!$C88,'SP List (I-REAP)'!$P:$P,AllPGundertake!$J$3,'SP List (I-REAP)'!$I:$I,$N$6))))</f>
        <v>0</v>
      </c>
      <c r="O88" s="148" t="str">
        <f>IF($J$3="Entire Portfolio",SUMIFS('SP List (I-REAP)'!$O:$O,'SP List (I-REAP)'!$D:$D,AllPGundertake!$C88,'SP List (I-REAP)'!$I:$I,AllPGundertake!$N$6),IF($J$3="Approved Subprojects",SUMIFS('SP List (I-REAP)'!$O:$O,'SP List (I-REAP)'!$D:$D,AllPGundertake!$C88,'SP List (I-REAP)'!$P:$P,AllPGundertake!$J$3,'SP List (I-REAP)'!$I:$I,AllPGundertake!$N$6),IF($J$3="Pipelined Subprojects",SUMIFS('SP List (I-REAP)'!$O:$O,'SP List (I-REAP)'!$D:$D,AllPGundertake!$C88,'SP List (I-REAP)'!$P:$P,AllPGundertake!$J$3,'SP List (I-REAP)'!$I:$I,AllPGundertake!$N$6))))/1000000</f>
        <v>0</v>
      </c>
      <c r="P88" s="149" t="str">
        <f>IF($J$3="Entire Portfolio",SUMIFS('SP List (I-REAP)'!$AA:$AA,'SP List (I-REAP)'!$D:$D,AllPGundertake!$C88,'SP List (I-REAP)'!$I:$I,$N$6),IF($J$3="Approved Subprojects",SUMIFS('SP List (I-REAP)'!$AA:$AA,'SP List (I-REAP)'!$D:$D,AllPGundertake!$C88,'SP List (I-REAP)'!$P:$P,AllPGundertake!$J$3,'SP List (I-REAP)'!$I:$I,$N$6),IF($J$3="Pipelined Subprojects",SUMIFS('SP List (I-REAP)'!$AA:$AA,'SP List (I-REAP)'!$D:$D,AllPGundertake!$C88,'SP List (I-REAP)'!$P:$P,AllPGundertake!$J$3,'SP List (I-REAP)'!$I:$I,$N$6))))</f>
        <v>0</v>
      </c>
      <c r="Q88" s="149" t="str">
        <f>IF($J$3="Entire Portfolio",SUMIFS('SP List (I-REAP)'!$AD:$AD,'SP List (I-REAP)'!$D:$D,AllPGundertake!$C88,'SP List (I-REAP)'!$I:$I,$N$6),IF($J$3="Approved Subprojects",SUMIFS('SP List (I-REAP)'!$AD:$AD,'SP List (I-REAP)'!$D:$D,AllPGundertake!$C88,'SP List (I-REAP)'!$P:$P,AllPGundertake!$J$3,'SP List (I-REAP)'!$I:$I,$N$6),IF($J$3="Pipelined Subprojects",SUMIFS('SP List (I-REAP)'!$AD:$AD,'SP List (I-REAP)'!$D:$D,AllPGundertake!$C88,'SP List (I-REAP)'!$P:$P,AllPGundertake!$J$3,'SP List (I-REAP)'!$I:$I,$N$6))))</f>
        <v>0</v>
      </c>
      <c r="R88" s="149" t="str">
        <f>IF($J$3="Entire Portfolio",COUNTIFS('SP List (I-REAP)'!$D:$D,AllPGundertake!$C88,'SP List (I-REAP)'!$I:$I,$R$6),IF($J$3="Approved Subprojects",COUNTIFS('SP List (I-REAP)'!$D:$D,AllPGundertake!$C88,'SP List (I-REAP)'!$P:$P,AllPGundertake!$J$3,'SP List (I-REAP)'!$I:$I,$R$6),IF($J$3="Pipelined Subprojects",COUNTIFS('SP List (I-REAP)'!$D:$D,AllPGundertake!$C88,'SP List (I-REAP)'!$P:$P,AllPGundertake!$J$3,'SP List (I-REAP)'!$I:$I,$R$6))))</f>
        <v>0</v>
      </c>
      <c r="S88" s="148" t="str">
        <f>IF($J$3="Entire Portfolio",SUMIFS('SP List (I-REAP)'!$O:$O,'SP List (I-REAP)'!$D:$D,AllPGundertake!$C88,'SP List (I-REAP)'!$I:$I,AllPGundertake!$R$6),IF($J$3="Approved Subprojects",SUMIFS('SP List (I-REAP)'!$O:$O,'SP List (I-REAP)'!$D:$D,AllPGundertake!$C88,'SP List (I-REAP)'!$P:$P,AllPGundertake!$J$3,'SP List (I-REAP)'!$I:$I,AllPGundertake!$R$6),IF($J$3="Pipelined Subprojects",SUMIFS('SP List (I-REAP)'!$O:$O,'SP List (I-REAP)'!$D:$D,AllPGundertake!$C88,'SP List (I-REAP)'!$P:$P,AllPGundertake!$J$3,'SP List (I-REAP)'!$I:$I,AllPGundertake!$R$6))))/1000000</f>
        <v>0</v>
      </c>
      <c r="T88" s="149" t="str">
        <f>IF($J$3="Entire Portfolio",SUMIFS('SP List (I-REAP)'!$AA:$AA,'SP List (I-REAP)'!$D:$D,AllPGundertake!$C88,'SP List (I-REAP)'!$I:$I,$R$6),IF($J$3="Approved Subprojects",SUMIFS('SP List (I-REAP)'!$AA:$AA,'SP List (I-REAP)'!$D:$D,AllPGundertake!$C88,'SP List (I-REAP)'!$P:$P,AllPGundertake!$J$3,'SP List (I-REAP)'!$I:$I,$R$6),IF($J$3="Pipelined Subprojects",SUMIFS('SP List (I-REAP)'!$AA:$AA,'SP List (I-REAP)'!$D:$D,AllPGundertake!$C88,'SP List (I-REAP)'!$P:$P,AllPGundertake!$J$3,'SP List (I-REAP)'!$I:$I,$R$6))))</f>
        <v>0</v>
      </c>
      <c r="U88" s="149" t="str">
        <f>IF($J$3="Entire Portfolio",SUMIFS('SP List (I-REAP)'!$AD:$AD,'SP List (I-REAP)'!$D:$D,AllPGundertake!$C88,'SP List (I-REAP)'!$I:$I,$R$6),IF($J$3="Approved Subprojects",SUMIFS('SP List (I-REAP)'!$AD:$AD,'SP List (I-REAP)'!$D:$D,AllPGundertake!$C88,'SP List (I-REAP)'!$P:$P,AllPGundertake!$J$3,'SP List (I-REAP)'!$I:$I,$R$6),IF($J$3="Pipelined Subprojects",SUMIFS('SP List (I-REAP)'!$AD:$AD,'SP List (I-REAP)'!$D:$D,AllPGundertake!$C88,'SP List (I-REAP)'!$P:$P,AllPGundertake!$J$3,'SP List (I-REAP)'!$I:$I,$R$6))))</f>
        <v>0</v>
      </c>
      <c r="V88" s="149" t="str">
        <f>IF($J$3="Entire Portfolio",COUNTIFS('SP List (I-REAP)'!$D:$D,AllPGundertake!$C88,'SP List (I-REAP)'!$I:$I,$V$6),IF($J$3="Approved Subprojects",COUNTIFS('SP List (I-REAP)'!$D:$D,AllPGundertake!$C88,'SP List (I-REAP)'!$P:$P,AllPGundertake!$J$3,'SP List (I-REAP)'!$I:$I,$V$6),IF($J$3="Pipelined Subprojects",COUNTIFS('SP List (I-REAP)'!$D:$D,AllPGundertake!$C88,'SP List (I-REAP)'!$P:$P,AllPGundertake!$J$3,'SP List (I-REAP)'!$I:$I,$V$6))))</f>
        <v>0</v>
      </c>
      <c r="W88" s="148" t="str">
        <f>IF($J$3="Entire Portfolio",SUMIFS('SP List (I-REAP)'!$O:$O,'SP List (I-REAP)'!$D:$D,AllPGundertake!$C88,'SP List (I-REAP)'!$I:$I,AllPGundertake!$V$6),IF($J$3="Approved Subprojects",SUMIFS('SP List (I-REAP)'!$O:$O,'SP List (I-REAP)'!$D:$D,AllPGundertake!$C88,'SP List (I-REAP)'!$P:$P,AllPGundertake!$J$3,'SP List (I-REAP)'!$I:$I,AllPGundertake!$V$6),IF($J$3="Pipelined Subprojects",SUMIFS('SP List (I-REAP)'!$O:$O,'SP List (I-REAP)'!$D:$D,AllPGundertake!$C88,'SP List (I-REAP)'!$P:$P,AllPGundertake!$J$3,'SP List (I-REAP)'!$I:$I,AllPGundertake!$V$6))))/1000000</f>
        <v>0</v>
      </c>
      <c r="X88" s="149" t="str">
        <f>IF($J$3="Entire Portfolio",SUMIFS('SP List (I-REAP)'!$AA:$AA,'SP List (I-REAP)'!$D:$D,AllPGundertake!$C88,'SP List (I-REAP)'!$I:$I,$V$6),IF($J$3="Approved Subprojects",SUMIFS('SP List (I-REAP)'!$AA:$AA,'SP List (I-REAP)'!$D:$D,AllPGundertake!$C88,'SP List (I-REAP)'!$P:$P,AllPGundertake!$J$3,'SP List (I-REAP)'!$I:$I,$V$6),IF($J$3="Pipelined Subprojects",SUMIFS('SP List (I-REAP)'!$AA:$AA,'SP List (I-REAP)'!$D:$D,AllPGundertake!$C88,'SP List (I-REAP)'!$P:$P,AllPGundertake!$J$3,'SP List (I-REAP)'!$I:$I,$V$6))))</f>
        <v>0</v>
      </c>
      <c r="Y88" s="149" t="str">
        <f>IF($J$3="Entire Portfolio",SUMIFS('SP List (I-REAP)'!$AD:$AD,'SP List (I-REAP)'!$D:$D,AllPGundertake!$C88,'SP List (I-REAP)'!$I:$I,$V$6),IF($J$3="Approved Subprojects",SUMIFS('SP List (I-REAP)'!$AD:$AD,'SP List (I-REAP)'!$D:$D,AllPGundertake!$C88,'SP List (I-REAP)'!$P:$P,AllPGundertake!$J$3,'SP List (I-REAP)'!$I:$I,$V$6),IF($J$3="Pipelined Subprojects",SUMIFS('SP List (I-REAP)'!$AD:$AD,'SP List (I-REAP)'!$D:$D,AllPGundertake!$C88,'SP List (I-REAP)'!$P:$P,AllPGundertake!$J$3,'SP List (I-REAP)'!$I:$I,$V$6))))</f>
        <v>0</v>
      </c>
    </row>
    <row r="89" spans="1:26">
      <c r="B89" s="196" t="s">
        <v>38</v>
      </c>
      <c r="C89" s="196" t="s">
        <v>90</v>
      </c>
      <c r="D89" s="149" t="str">
        <f>IF($J$3="Entire Portfolio",COUNTIF('SP List (I-REAP)'!$D:$D,AllPGundertake!$C89),IF($J$3="Approved Subprojects",COUNTIFS('SP List (I-REAP)'!$D:$D,AllPGundertake!$C89,'SP List (I-REAP)'!$P:$P,AllPGundertake!$J$3),IF($J$3="Pipelined Subprojects",COUNTIFS('SP List (I-REAP)'!$D:$D,AllPGundertake!$C89,'SP List (I-REAP)'!$P:$P,AllPGundertake!$J$3))))</f>
        <v>0</v>
      </c>
      <c r="E89" s="148" t="str">
        <f>IF($J$3="Entire Portfolio",SUMIF('SP List (I-REAP)'!$D:$D,AllPGundertake!$C89,'SP List (I-REAP)'!$O:$O),IF($J$3="Approved Subprojects",SUMIFS('SP List (I-REAP)'!$O:$O,'SP List (I-REAP)'!$D:$D,AllPGundertake!$C89,'SP List (I-REAP)'!$P:$P,AllPGundertake!$J$3),IF($J$3="Pipelined Subprojects",SUMIFS('SP List (I-REAP)'!$O:$O,'SP List (I-REAP)'!$D:$D,AllPGundertake!$C89,'SP List (I-REAP)'!$P:$P,AllPGundertake!$J$3))))/1000000</f>
        <v>0</v>
      </c>
      <c r="F89" s="149" t="str">
        <f>IF($J$3="Entire Portfolio",SUMIF('SP List (I-REAP)'!$D:$D,AllPGundertake!$C89,'SP List (I-REAP)'!$AA:$AA),IF($J$3="Approved Subprojects",SUMIFS('SP List (I-REAP)'!$AA:$AA,'SP List (I-REAP)'!$D:$D,AllPGundertake!$C89,'SP List (I-REAP)'!$P:$P,AllPGundertake!$J$3),IF($J$3="Pipelined Subprojects",SUMIFS('SP List (I-REAP)'!$AA:$AA,'SP List (I-REAP)'!$D:$D,AllPGundertake!$C89,'SP List (I-REAP)'!$P:$P,AllPGundertake!$J$3))))</f>
        <v>0</v>
      </c>
      <c r="G89" s="149" t="str">
        <f>IF($J$3="Entire Portfolio",SUMIF('SP List (I-REAP)'!$D:$D,AllPGundertake!$C89,'SP List (I-REAP)'!$AD:$AD),IF($J$3="Approved Subprojects",SUMIFS('SP List (I-REAP)'!$AD:$AD,'SP List (I-REAP)'!$D:$D,AllPGundertake!$C89,'SP List (I-REAP)'!$P:$P,AllPGundertake!$J$3),IF($J$3="Pipelined Subprojects",SUMIFS('SP List (I-REAP)'!$AD:$AD,'SP List (I-REAP)'!$D:$D,AllPGundertake!$C89,'SP List (I-REAP)'!$P:$P,AllPGundertake!$J$3))))</f>
        <v>0</v>
      </c>
      <c r="H89" s="159" t="str">
        <f>IFERROR((+E89/F89)*1000," ")</f>
        <v>0</v>
      </c>
      <c r="I89" s="159" t="str">
        <f>IFERROR(E89*1000/G89," ")</f>
        <v>0</v>
      </c>
      <c r="J89" s="149" t="str">
        <f>IF($J$3="Entire Portfolio",COUNTIFS('SP List (I-REAP)'!$D:$D,AllPGundertake!$C89,'SP List (I-REAP)'!$I:$I,$J$6),IF($J$3="Approved Subprojects",COUNTIFS('SP List (I-REAP)'!$D:$D,AllPGundertake!$C89,'SP List (I-REAP)'!$P:$P,AllPGundertake!$J$3,'SP List (I-REAP)'!$I:$I,$J$6),IF($J$3="Pipelined Subprojects",COUNTIFS('SP List (I-REAP)'!$D:$D,AllPGundertake!$C89,'SP List (I-REAP)'!$P:$P,AllPGundertake!$J$3,'SP List (I-REAP)'!$I:$I,$J$6))))</f>
        <v>0</v>
      </c>
      <c r="K89" s="148" t="str">
        <f>IF($J$3="Entire Portfolio",SUMIFS('SP List (I-REAP)'!$O:$O,'SP List (I-REAP)'!$D:$D,AllPGundertake!$C89,'SP List (I-REAP)'!$I:$I,AllPGundertake!$J$6),IF($J$3="Approved Subprojects",SUMIFS('SP List (I-REAP)'!$O:$O,'SP List (I-REAP)'!$D:$D,AllPGundertake!$C89,'SP List (I-REAP)'!$P:$P,AllPGundertake!$J$3,'SP List (I-REAP)'!$I:$I,AllPGundertake!$J$6),IF($J$3="Pipelined Subprojects",SUMIFS('SP List (I-REAP)'!$O:$O,'SP List (I-REAP)'!$D:$D,AllPGundertake!$C89,'SP List (I-REAP)'!$P:$P,AllPGundertake!$J$3,'SP List (I-REAP)'!$I:$I,AllPGundertake!$J$6))))/1000000</f>
        <v>0</v>
      </c>
      <c r="L89" s="149" t="str">
        <f>IF($J$3="Entire Portfolio",SUMIFS('SP List (I-REAP)'!$AA:$AA,'SP List (I-REAP)'!$D:$D,AllPGundertake!$C89,'SP List (I-REAP)'!$I:$I,$J$6),IF($J$3="Approved Subprojects",SUMIFS('SP List (I-REAP)'!$AA:$AA,'SP List (I-REAP)'!$D:$D,AllPGundertake!$C89,'SP List (I-REAP)'!$P:$P,AllPGundertake!$J$3,'SP List (I-REAP)'!$I:$I,$J$6),IF($J$3="Pipelined Subprojects",SUMIFS('SP List (I-REAP)'!$AA:$AA,'SP List (I-REAP)'!$D:$D,AllPGundertake!$C89,'SP List (I-REAP)'!$P:$P,AllPGundertake!$J$3,'SP List (I-REAP)'!$I:$I,$J$6))))</f>
        <v>0</v>
      </c>
      <c r="M89" s="149" t="str">
        <f>IF($J$3="Entire Portfolio",SUMIFS('SP List (I-REAP)'!$AD:$AD,'SP List (I-REAP)'!$D:$D,AllPGundertake!$C89,'SP List (I-REAP)'!$I:$I,$J$6),IF($J$3="Approved Subprojects",SUMIFS('SP List (I-REAP)'!$AD:$AD,'SP List (I-REAP)'!$D:$D,AllPGundertake!$C89,'SP List (I-REAP)'!$P:$P,AllPGundertake!$J$3,'SP List (I-REAP)'!$I:$I,$J$6),IF($J$3="Pipelined Subprojects",SUMIFS('SP List (I-REAP)'!$AD:$AD,'SP List (I-REAP)'!$D:$D,AllPGundertake!$C89,'SP List (I-REAP)'!$P:$P,AllPGundertake!$J$3,'SP List (I-REAP)'!$I:$I,$J$6))))</f>
        <v>0</v>
      </c>
      <c r="N89" s="149" t="str">
        <f>IF($J$3="Entire Portfolio",COUNTIFS('SP List (I-REAP)'!$D:$D,AllPGundertake!$C89,'SP List (I-REAP)'!$I:$I,$N$6),IF($J$3="Approved Subprojects",COUNTIFS('SP List (I-REAP)'!$D:$D,AllPGundertake!$C89,'SP List (I-REAP)'!$P:$P,AllPGundertake!$J$3,'SP List (I-REAP)'!$I:$I,$N$6),IF($J$3="Pipelined Subprojects",COUNTIFS('SP List (I-REAP)'!$D:$D,AllPGundertake!$C89,'SP List (I-REAP)'!$P:$P,AllPGundertake!$J$3,'SP List (I-REAP)'!$I:$I,$N$6))))</f>
        <v>0</v>
      </c>
      <c r="O89" s="148" t="str">
        <f>IF($J$3="Entire Portfolio",SUMIFS('SP List (I-REAP)'!$O:$O,'SP List (I-REAP)'!$D:$D,AllPGundertake!$C89,'SP List (I-REAP)'!$I:$I,AllPGundertake!$N$6),IF($J$3="Approved Subprojects",SUMIFS('SP List (I-REAP)'!$O:$O,'SP List (I-REAP)'!$D:$D,AllPGundertake!$C89,'SP List (I-REAP)'!$P:$P,AllPGundertake!$J$3,'SP List (I-REAP)'!$I:$I,AllPGundertake!$N$6),IF($J$3="Pipelined Subprojects",SUMIFS('SP List (I-REAP)'!$O:$O,'SP List (I-REAP)'!$D:$D,AllPGundertake!$C89,'SP List (I-REAP)'!$P:$P,AllPGundertake!$J$3,'SP List (I-REAP)'!$I:$I,AllPGundertake!$N$6))))/1000000</f>
        <v>0</v>
      </c>
      <c r="P89" s="149" t="str">
        <f>IF($J$3="Entire Portfolio",SUMIFS('SP List (I-REAP)'!$AA:$AA,'SP List (I-REAP)'!$D:$D,AllPGundertake!$C89,'SP List (I-REAP)'!$I:$I,$N$6),IF($J$3="Approved Subprojects",SUMIFS('SP List (I-REAP)'!$AA:$AA,'SP List (I-REAP)'!$D:$D,AllPGundertake!$C89,'SP List (I-REAP)'!$P:$P,AllPGundertake!$J$3,'SP List (I-REAP)'!$I:$I,$N$6),IF($J$3="Pipelined Subprojects",SUMIFS('SP List (I-REAP)'!$AA:$AA,'SP List (I-REAP)'!$D:$D,AllPGundertake!$C89,'SP List (I-REAP)'!$P:$P,AllPGundertake!$J$3,'SP List (I-REAP)'!$I:$I,$N$6))))</f>
        <v>0</v>
      </c>
      <c r="Q89" s="149" t="str">
        <f>IF($J$3="Entire Portfolio",SUMIFS('SP List (I-REAP)'!$AD:$AD,'SP List (I-REAP)'!$D:$D,AllPGundertake!$C89,'SP List (I-REAP)'!$I:$I,$N$6),IF($J$3="Approved Subprojects",SUMIFS('SP List (I-REAP)'!$AD:$AD,'SP List (I-REAP)'!$D:$D,AllPGundertake!$C89,'SP List (I-REAP)'!$P:$P,AllPGundertake!$J$3,'SP List (I-REAP)'!$I:$I,$N$6),IF($J$3="Pipelined Subprojects",SUMIFS('SP List (I-REAP)'!$AD:$AD,'SP List (I-REAP)'!$D:$D,AllPGundertake!$C89,'SP List (I-REAP)'!$P:$P,AllPGundertake!$J$3,'SP List (I-REAP)'!$I:$I,$N$6))))</f>
        <v>0</v>
      </c>
      <c r="R89" s="149" t="str">
        <f>IF($J$3="Entire Portfolio",COUNTIFS('SP List (I-REAP)'!$D:$D,AllPGundertake!$C89,'SP List (I-REAP)'!$I:$I,$R$6),IF($J$3="Approved Subprojects",COUNTIFS('SP List (I-REAP)'!$D:$D,AllPGundertake!$C89,'SP List (I-REAP)'!$P:$P,AllPGundertake!$J$3,'SP List (I-REAP)'!$I:$I,$R$6),IF($J$3="Pipelined Subprojects",COUNTIFS('SP List (I-REAP)'!$D:$D,AllPGundertake!$C89,'SP List (I-REAP)'!$P:$P,AllPGundertake!$J$3,'SP List (I-REAP)'!$I:$I,$R$6))))</f>
        <v>0</v>
      </c>
      <c r="S89" s="148" t="str">
        <f>IF($J$3="Entire Portfolio",SUMIFS('SP List (I-REAP)'!$O:$O,'SP List (I-REAP)'!$D:$D,AllPGundertake!$C89,'SP List (I-REAP)'!$I:$I,AllPGundertake!$R$6),IF($J$3="Approved Subprojects",SUMIFS('SP List (I-REAP)'!$O:$O,'SP List (I-REAP)'!$D:$D,AllPGundertake!$C89,'SP List (I-REAP)'!$P:$P,AllPGundertake!$J$3,'SP List (I-REAP)'!$I:$I,AllPGundertake!$R$6),IF($J$3="Pipelined Subprojects",SUMIFS('SP List (I-REAP)'!$O:$O,'SP List (I-REAP)'!$D:$D,AllPGundertake!$C89,'SP List (I-REAP)'!$P:$P,AllPGundertake!$J$3,'SP List (I-REAP)'!$I:$I,AllPGundertake!$R$6))))/1000000</f>
        <v>0</v>
      </c>
      <c r="T89" s="149" t="str">
        <f>IF($J$3="Entire Portfolio",SUMIFS('SP List (I-REAP)'!$AA:$AA,'SP List (I-REAP)'!$D:$D,AllPGundertake!$C89,'SP List (I-REAP)'!$I:$I,$R$6),IF($J$3="Approved Subprojects",SUMIFS('SP List (I-REAP)'!$AA:$AA,'SP List (I-REAP)'!$D:$D,AllPGundertake!$C89,'SP List (I-REAP)'!$P:$P,AllPGundertake!$J$3,'SP List (I-REAP)'!$I:$I,$R$6),IF($J$3="Pipelined Subprojects",SUMIFS('SP List (I-REAP)'!$AA:$AA,'SP List (I-REAP)'!$D:$D,AllPGundertake!$C89,'SP List (I-REAP)'!$P:$P,AllPGundertake!$J$3,'SP List (I-REAP)'!$I:$I,$R$6))))</f>
        <v>0</v>
      </c>
      <c r="U89" s="149" t="str">
        <f>IF($J$3="Entire Portfolio",SUMIFS('SP List (I-REAP)'!$AD:$AD,'SP List (I-REAP)'!$D:$D,AllPGundertake!$C89,'SP List (I-REAP)'!$I:$I,$R$6),IF($J$3="Approved Subprojects",SUMIFS('SP List (I-REAP)'!$AD:$AD,'SP List (I-REAP)'!$D:$D,AllPGundertake!$C89,'SP List (I-REAP)'!$P:$P,AllPGundertake!$J$3,'SP List (I-REAP)'!$I:$I,$R$6),IF($J$3="Pipelined Subprojects",SUMIFS('SP List (I-REAP)'!$AD:$AD,'SP List (I-REAP)'!$D:$D,AllPGundertake!$C89,'SP List (I-REAP)'!$P:$P,AllPGundertake!$J$3,'SP List (I-REAP)'!$I:$I,$R$6))))</f>
        <v>0</v>
      </c>
      <c r="V89" s="149" t="str">
        <f>IF($J$3="Entire Portfolio",COUNTIFS('SP List (I-REAP)'!$D:$D,AllPGundertake!$C89,'SP List (I-REAP)'!$I:$I,$V$6),IF($J$3="Approved Subprojects",COUNTIFS('SP List (I-REAP)'!$D:$D,AllPGundertake!$C89,'SP List (I-REAP)'!$P:$P,AllPGundertake!$J$3,'SP List (I-REAP)'!$I:$I,$V$6),IF($J$3="Pipelined Subprojects",COUNTIFS('SP List (I-REAP)'!$D:$D,AllPGundertake!$C89,'SP List (I-REAP)'!$P:$P,AllPGundertake!$J$3,'SP List (I-REAP)'!$I:$I,$V$6))))</f>
        <v>0</v>
      </c>
      <c r="W89" s="148" t="str">
        <f>IF($J$3="Entire Portfolio",SUMIFS('SP List (I-REAP)'!$O:$O,'SP List (I-REAP)'!$D:$D,AllPGundertake!$C89,'SP List (I-REAP)'!$I:$I,AllPGundertake!$V$6),IF($J$3="Approved Subprojects",SUMIFS('SP List (I-REAP)'!$O:$O,'SP List (I-REAP)'!$D:$D,AllPGundertake!$C89,'SP List (I-REAP)'!$P:$P,AllPGundertake!$J$3,'SP List (I-REAP)'!$I:$I,AllPGundertake!$V$6),IF($J$3="Pipelined Subprojects",SUMIFS('SP List (I-REAP)'!$O:$O,'SP List (I-REAP)'!$D:$D,AllPGundertake!$C89,'SP List (I-REAP)'!$P:$P,AllPGundertake!$J$3,'SP List (I-REAP)'!$I:$I,AllPGundertake!$V$6))))/1000000</f>
        <v>0</v>
      </c>
      <c r="X89" s="149" t="str">
        <f>IF($J$3="Entire Portfolio",SUMIFS('SP List (I-REAP)'!$AA:$AA,'SP List (I-REAP)'!$D:$D,AllPGundertake!$C89,'SP List (I-REAP)'!$I:$I,$V$6),IF($J$3="Approved Subprojects",SUMIFS('SP List (I-REAP)'!$AA:$AA,'SP List (I-REAP)'!$D:$D,AllPGundertake!$C89,'SP List (I-REAP)'!$P:$P,AllPGundertake!$J$3,'SP List (I-REAP)'!$I:$I,$V$6),IF($J$3="Pipelined Subprojects",SUMIFS('SP List (I-REAP)'!$AA:$AA,'SP List (I-REAP)'!$D:$D,AllPGundertake!$C89,'SP List (I-REAP)'!$P:$P,AllPGundertake!$J$3,'SP List (I-REAP)'!$I:$I,$V$6))))</f>
        <v>0</v>
      </c>
      <c r="Y89" s="149" t="str">
        <f>IF($J$3="Entire Portfolio",SUMIFS('SP List (I-REAP)'!$AD:$AD,'SP List (I-REAP)'!$D:$D,AllPGundertake!$C89,'SP List (I-REAP)'!$I:$I,$V$6),IF($J$3="Approved Subprojects",SUMIFS('SP List (I-REAP)'!$AD:$AD,'SP List (I-REAP)'!$D:$D,AllPGundertake!$C89,'SP List (I-REAP)'!$P:$P,AllPGundertake!$J$3,'SP List (I-REAP)'!$I:$I,$V$6),IF($J$3="Pipelined Subprojects",SUMIFS('SP List (I-REAP)'!$AD:$AD,'SP List (I-REAP)'!$D:$D,AllPGundertake!$C89,'SP List (I-REAP)'!$P:$P,AllPGundertake!$J$3,'SP List (I-REAP)'!$I:$I,$V$6))))</f>
        <v>0</v>
      </c>
    </row>
    <row r="90" spans="1:26">
      <c r="B90" s="196" t="s">
        <v>38</v>
      </c>
      <c r="C90" s="196" t="s">
        <v>92</v>
      </c>
      <c r="D90" s="149" t="str">
        <f>IF($J$3="Entire Portfolio",COUNTIF('SP List (I-REAP)'!$D:$D,AllPGundertake!$C90),IF($J$3="Approved Subprojects",COUNTIFS('SP List (I-REAP)'!$D:$D,AllPGundertake!$C90,'SP List (I-REAP)'!$P:$P,AllPGundertake!$J$3),IF($J$3="Pipelined Subprojects",COUNTIFS('SP List (I-REAP)'!$D:$D,AllPGundertake!$C90,'SP List (I-REAP)'!$P:$P,AllPGundertake!$J$3))))</f>
        <v>0</v>
      </c>
      <c r="E90" s="148" t="str">
        <f>IF($J$3="Entire Portfolio",SUMIF('SP List (I-REAP)'!$D:$D,AllPGundertake!$C90,'SP List (I-REAP)'!$O:$O),IF($J$3="Approved Subprojects",SUMIFS('SP List (I-REAP)'!$O:$O,'SP List (I-REAP)'!$D:$D,AllPGundertake!$C90,'SP List (I-REAP)'!$P:$P,AllPGundertake!$J$3),IF($J$3="Pipelined Subprojects",SUMIFS('SP List (I-REAP)'!$O:$O,'SP List (I-REAP)'!$D:$D,AllPGundertake!$C90,'SP List (I-REAP)'!$P:$P,AllPGundertake!$J$3))))/1000000</f>
        <v>0</v>
      </c>
      <c r="F90" s="149" t="str">
        <f>IF($J$3="Entire Portfolio",SUMIF('SP List (I-REAP)'!$D:$D,AllPGundertake!$C90,'SP List (I-REAP)'!$AA:$AA),IF($J$3="Approved Subprojects",SUMIFS('SP List (I-REAP)'!$AA:$AA,'SP List (I-REAP)'!$D:$D,AllPGundertake!$C90,'SP List (I-REAP)'!$P:$P,AllPGundertake!$J$3),IF($J$3="Pipelined Subprojects",SUMIFS('SP List (I-REAP)'!$AA:$AA,'SP List (I-REAP)'!$D:$D,AllPGundertake!$C90,'SP List (I-REAP)'!$P:$P,AllPGundertake!$J$3))))</f>
        <v>0</v>
      </c>
      <c r="G90" s="149" t="str">
        <f>IF($J$3="Entire Portfolio",SUMIF('SP List (I-REAP)'!$D:$D,AllPGundertake!$C90,'SP List (I-REAP)'!$AD:$AD),IF($J$3="Approved Subprojects",SUMIFS('SP List (I-REAP)'!$AD:$AD,'SP List (I-REAP)'!$D:$D,AllPGundertake!$C90,'SP List (I-REAP)'!$P:$P,AllPGundertake!$J$3),IF($J$3="Pipelined Subprojects",SUMIFS('SP List (I-REAP)'!$AD:$AD,'SP List (I-REAP)'!$D:$D,AllPGundertake!$C90,'SP List (I-REAP)'!$P:$P,AllPGundertake!$J$3))))</f>
        <v>0</v>
      </c>
      <c r="H90" s="159" t="str">
        <f>IFERROR((+E90/F90)*1000," ")</f>
        <v>0</v>
      </c>
      <c r="I90" s="159" t="str">
        <f>IFERROR(E90*1000/G90," ")</f>
        <v>0</v>
      </c>
      <c r="J90" s="149" t="str">
        <f>IF($J$3="Entire Portfolio",COUNTIFS('SP List (I-REAP)'!$D:$D,AllPGundertake!$C90,'SP List (I-REAP)'!$I:$I,$J$6),IF($J$3="Approved Subprojects",COUNTIFS('SP List (I-REAP)'!$D:$D,AllPGundertake!$C90,'SP List (I-REAP)'!$P:$P,AllPGundertake!$J$3,'SP List (I-REAP)'!$I:$I,$J$6),IF($J$3="Pipelined Subprojects",COUNTIFS('SP List (I-REAP)'!$D:$D,AllPGundertake!$C90,'SP List (I-REAP)'!$P:$P,AllPGundertake!$J$3,'SP List (I-REAP)'!$I:$I,$J$6))))</f>
        <v>0</v>
      </c>
      <c r="K90" s="148" t="str">
        <f>IF($J$3="Entire Portfolio",SUMIFS('SP List (I-REAP)'!$O:$O,'SP List (I-REAP)'!$D:$D,AllPGundertake!$C90,'SP List (I-REAP)'!$I:$I,AllPGundertake!$J$6),IF($J$3="Approved Subprojects",SUMIFS('SP List (I-REAP)'!$O:$O,'SP List (I-REAP)'!$D:$D,AllPGundertake!$C90,'SP List (I-REAP)'!$P:$P,AllPGundertake!$J$3,'SP List (I-REAP)'!$I:$I,AllPGundertake!$J$6),IF($J$3="Pipelined Subprojects",SUMIFS('SP List (I-REAP)'!$O:$O,'SP List (I-REAP)'!$D:$D,AllPGundertake!$C90,'SP List (I-REAP)'!$P:$P,AllPGundertake!$J$3,'SP List (I-REAP)'!$I:$I,AllPGundertake!$J$6))))/1000000</f>
        <v>0</v>
      </c>
      <c r="L90" s="149" t="str">
        <f>IF($J$3="Entire Portfolio",SUMIFS('SP List (I-REAP)'!$AA:$AA,'SP List (I-REAP)'!$D:$D,AllPGundertake!$C90,'SP List (I-REAP)'!$I:$I,$J$6),IF($J$3="Approved Subprojects",SUMIFS('SP List (I-REAP)'!$AA:$AA,'SP List (I-REAP)'!$D:$D,AllPGundertake!$C90,'SP List (I-REAP)'!$P:$P,AllPGundertake!$J$3,'SP List (I-REAP)'!$I:$I,$J$6),IF($J$3="Pipelined Subprojects",SUMIFS('SP List (I-REAP)'!$AA:$AA,'SP List (I-REAP)'!$D:$D,AllPGundertake!$C90,'SP List (I-REAP)'!$P:$P,AllPGundertake!$J$3,'SP List (I-REAP)'!$I:$I,$J$6))))</f>
        <v>0</v>
      </c>
      <c r="M90" s="149" t="str">
        <f>IF($J$3="Entire Portfolio",SUMIFS('SP List (I-REAP)'!$AD:$AD,'SP List (I-REAP)'!$D:$D,AllPGundertake!$C90,'SP List (I-REAP)'!$I:$I,$J$6),IF($J$3="Approved Subprojects",SUMIFS('SP List (I-REAP)'!$AD:$AD,'SP List (I-REAP)'!$D:$D,AllPGundertake!$C90,'SP List (I-REAP)'!$P:$P,AllPGundertake!$J$3,'SP List (I-REAP)'!$I:$I,$J$6),IF($J$3="Pipelined Subprojects",SUMIFS('SP List (I-REAP)'!$AD:$AD,'SP List (I-REAP)'!$D:$D,AllPGundertake!$C90,'SP List (I-REAP)'!$P:$P,AllPGundertake!$J$3,'SP List (I-REAP)'!$I:$I,$J$6))))</f>
        <v>0</v>
      </c>
      <c r="N90" s="149" t="str">
        <f>IF($J$3="Entire Portfolio",COUNTIFS('SP List (I-REAP)'!$D:$D,AllPGundertake!$C90,'SP List (I-REAP)'!$I:$I,$N$6),IF($J$3="Approved Subprojects",COUNTIFS('SP List (I-REAP)'!$D:$D,AllPGundertake!$C90,'SP List (I-REAP)'!$P:$P,AllPGundertake!$J$3,'SP List (I-REAP)'!$I:$I,$N$6),IF($J$3="Pipelined Subprojects",COUNTIFS('SP List (I-REAP)'!$D:$D,AllPGundertake!$C90,'SP List (I-REAP)'!$P:$P,AllPGundertake!$J$3,'SP List (I-REAP)'!$I:$I,$N$6))))</f>
        <v>0</v>
      </c>
      <c r="O90" s="148" t="str">
        <f>IF($J$3="Entire Portfolio",SUMIFS('SP List (I-REAP)'!$O:$O,'SP List (I-REAP)'!$D:$D,AllPGundertake!$C90,'SP List (I-REAP)'!$I:$I,AllPGundertake!$N$6),IF($J$3="Approved Subprojects",SUMIFS('SP List (I-REAP)'!$O:$O,'SP List (I-REAP)'!$D:$D,AllPGundertake!$C90,'SP List (I-REAP)'!$P:$P,AllPGundertake!$J$3,'SP List (I-REAP)'!$I:$I,AllPGundertake!$N$6),IF($J$3="Pipelined Subprojects",SUMIFS('SP List (I-REAP)'!$O:$O,'SP List (I-REAP)'!$D:$D,AllPGundertake!$C90,'SP List (I-REAP)'!$P:$P,AllPGundertake!$J$3,'SP List (I-REAP)'!$I:$I,AllPGundertake!$N$6))))/1000000</f>
        <v>0</v>
      </c>
      <c r="P90" s="149" t="str">
        <f>IF($J$3="Entire Portfolio",SUMIFS('SP List (I-REAP)'!$AA:$AA,'SP List (I-REAP)'!$D:$D,AllPGundertake!$C90,'SP List (I-REAP)'!$I:$I,$N$6),IF($J$3="Approved Subprojects",SUMIFS('SP List (I-REAP)'!$AA:$AA,'SP List (I-REAP)'!$D:$D,AllPGundertake!$C90,'SP List (I-REAP)'!$P:$P,AllPGundertake!$J$3,'SP List (I-REAP)'!$I:$I,$N$6),IF($J$3="Pipelined Subprojects",SUMIFS('SP List (I-REAP)'!$AA:$AA,'SP List (I-REAP)'!$D:$D,AllPGundertake!$C90,'SP List (I-REAP)'!$P:$P,AllPGundertake!$J$3,'SP List (I-REAP)'!$I:$I,$N$6))))</f>
        <v>0</v>
      </c>
      <c r="Q90" s="149" t="str">
        <f>IF($J$3="Entire Portfolio",SUMIFS('SP List (I-REAP)'!$AD:$AD,'SP List (I-REAP)'!$D:$D,AllPGundertake!$C90,'SP List (I-REAP)'!$I:$I,$N$6),IF($J$3="Approved Subprojects",SUMIFS('SP List (I-REAP)'!$AD:$AD,'SP List (I-REAP)'!$D:$D,AllPGundertake!$C90,'SP List (I-REAP)'!$P:$P,AllPGundertake!$J$3,'SP List (I-REAP)'!$I:$I,$N$6),IF($J$3="Pipelined Subprojects",SUMIFS('SP List (I-REAP)'!$AD:$AD,'SP List (I-REAP)'!$D:$D,AllPGundertake!$C90,'SP List (I-REAP)'!$P:$P,AllPGundertake!$J$3,'SP List (I-REAP)'!$I:$I,$N$6))))</f>
        <v>0</v>
      </c>
      <c r="R90" s="149" t="str">
        <f>IF($J$3="Entire Portfolio",COUNTIFS('SP List (I-REAP)'!$D:$D,AllPGundertake!$C90,'SP List (I-REAP)'!$I:$I,$R$6),IF($J$3="Approved Subprojects",COUNTIFS('SP List (I-REAP)'!$D:$D,AllPGundertake!$C90,'SP List (I-REAP)'!$P:$P,AllPGundertake!$J$3,'SP List (I-REAP)'!$I:$I,$R$6),IF($J$3="Pipelined Subprojects",COUNTIFS('SP List (I-REAP)'!$D:$D,AllPGundertake!$C90,'SP List (I-REAP)'!$P:$P,AllPGundertake!$J$3,'SP List (I-REAP)'!$I:$I,$R$6))))</f>
        <v>0</v>
      </c>
      <c r="S90" s="148" t="str">
        <f>IF($J$3="Entire Portfolio",SUMIFS('SP List (I-REAP)'!$O:$O,'SP List (I-REAP)'!$D:$D,AllPGundertake!$C90,'SP List (I-REAP)'!$I:$I,AllPGundertake!$R$6),IF($J$3="Approved Subprojects",SUMIFS('SP List (I-REAP)'!$O:$O,'SP List (I-REAP)'!$D:$D,AllPGundertake!$C90,'SP List (I-REAP)'!$P:$P,AllPGundertake!$J$3,'SP List (I-REAP)'!$I:$I,AllPGundertake!$R$6),IF($J$3="Pipelined Subprojects",SUMIFS('SP List (I-REAP)'!$O:$O,'SP List (I-REAP)'!$D:$D,AllPGundertake!$C90,'SP List (I-REAP)'!$P:$P,AllPGundertake!$J$3,'SP List (I-REAP)'!$I:$I,AllPGundertake!$R$6))))/1000000</f>
        <v>0</v>
      </c>
      <c r="T90" s="149" t="str">
        <f>IF($J$3="Entire Portfolio",SUMIFS('SP List (I-REAP)'!$AA:$AA,'SP List (I-REAP)'!$D:$D,AllPGundertake!$C90,'SP List (I-REAP)'!$I:$I,$R$6),IF($J$3="Approved Subprojects",SUMIFS('SP List (I-REAP)'!$AA:$AA,'SP List (I-REAP)'!$D:$D,AllPGundertake!$C90,'SP List (I-REAP)'!$P:$P,AllPGundertake!$J$3,'SP List (I-REAP)'!$I:$I,$R$6),IF($J$3="Pipelined Subprojects",SUMIFS('SP List (I-REAP)'!$AA:$AA,'SP List (I-REAP)'!$D:$D,AllPGundertake!$C90,'SP List (I-REAP)'!$P:$P,AllPGundertake!$J$3,'SP List (I-REAP)'!$I:$I,$R$6))))</f>
        <v>0</v>
      </c>
      <c r="U90" s="149" t="str">
        <f>IF($J$3="Entire Portfolio",SUMIFS('SP List (I-REAP)'!$AD:$AD,'SP List (I-REAP)'!$D:$D,AllPGundertake!$C90,'SP List (I-REAP)'!$I:$I,$R$6),IF($J$3="Approved Subprojects",SUMIFS('SP List (I-REAP)'!$AD:$AD,'SP List (I-REAP)'!$D:$D,AllPGundertake!$C90,'SP List (I-REAP)'!$P:$P,AllPGundertake!$J$3,'SP List (I-REAP)'!$I:$I,$R$6),IF($J$3="Pipelined Subprojects",SUMIFS('SP List (I-REAP)'!$AD:$AD,'SP List (I-REAP)'!$D:$D,AllPGundertake!$C90,'SP List (I-REAP)'!$P:$P,AllPGundertake!$J$3,'SP List (I-REAP)'!$I:$I,$R$6))))</f>
        <v>0</v>
      </c>
      <c r="V90" s="149" t="str">
        <f>IF($J$3="Entire Portfolio",COUNTIFS('SP List (I-REAP)'!$D:$D,AllPGundertake!$C90,'SP List (I-REAP)'!$I:$I,$V$6),IF($J$3="Approved Subprojects",COUNTIFS('SP List (I-REAP)'!$D:$D,AllPGundertake!$C90,'SP List (I-REAP)'!$P:$P,AllPGundertake!$J$3,'SP List (I-REAP)'!$I:$I,$V$6),IF($J$3="Pipelined Subprojects",COUNTIFS('SP List (I-REAP)'!$D:$D,AllPGundertake!$C90,'SP List (I-REAP)'!$P:$P,AllPGundertake!$J$3,'SP List (I-REAP)'!$I:$I,$V$6))))</f>
        <v>0</v>
      </c>
      <c r="W90" s="148" t="str">
        <f>IF($J$3="Entire Portfolio",SUMIFS('SP List (I-REAP)'!$O:$O,'SP List (I-REAP)'!$D:$D,AllPGundertake!$C90,'SP List (I-REAP)'!$I:$I,AllPGundertake!$V$6),IF($J$3="Approved Subprojects",SUMIFS('SP List (I-REAP)'!$O:$O,'SP List (I-REAP)'!$D:$D,AllPGundertake!$C90,'SP List (I-REAP)'!$P:$P,AllPGundertake!$J$3,'SP List (I-REAP)'!$I:$I,AllPGundertake!$V$6),IF($J$3="Pipelined Subprojects",SUMIFS('SP List (I-REAP)'!$O:$O,'SP List (I-REAP)'!$D:$D,AllPGundertake!$C90,'SP List (I-REAP)'!$P:$P,AllPGundertake!$J$3,'SP List (I-REAP)'!$I:$I,AllPGundertake!$V$6))))/1000000</f>
        <v>0</v>
      </c>
      <c r="X90" s="149" t="str">
        <f>IF($J$3="Entire Portfolio",SUMIFS('SP List (I-REAP)'!$AA:$AA,'SP List (I-REAP)'!$D:$D,AllPGundertake!$C90,'SP List (I-REAP)'!$I:$I,$V$6),IF($J$3="Approved Subprojects",SUMIFS('SP List (I-REAP)'!$AA:$AA,'SP List (I-REAP)'!$D:$D,AllPGundertake!$C90,'SP List (I-REAP)'!$P:$P,AllPGundertake!$J$3,'SP List (I-REAP)'!$I:$I,$V$6),IF($J$3="Pipelined Subprojects",SUMIFS('SP List (I-REAP)'!$AA:$AA,'SP List (I-REAP)'!$D:$D,AllPGundertake!$C90,'SP List (I-REAP)'!$P:$P,AllPGundertake!$J$3,'SP List (I-REAP)'!$I:$I,$V$6))))</f>
        <v>0</v>
      </c>
      <c r="Y90" s="149" t="str">
        <f>IF($J$3="Entire Portfolio",SUMIFS('SP List (I-REAP)'!$AD:$AD,'SP List (I-REAP)'!$D:$D,AllPGundertake!$C90,'SP List (I-REAP)'!$I:$I,$V$6),IF($J$3="Approved Subprojects",SUMIFS('SP List (I-REAP)'!$AD:$AD,'SP List (I-REAP)'!$D:$D,AllPGundertake!$C90,'SP List (I-REAP)'!$P:$P,AllPGundertake!$J$3,'SP List (I-REAP)'!$I:$I,$V$6),IF($J$3="Pipelined Subprojects",SUMIFS('SP List (I-REAP)'!$AD:$AD,'SP List (I-REAP)'!$D:$D,AllPGundertake!$C90,'SP List (I-REAP)'!$P:$P,AllPGundertake!$J$3,'SP List (I-REAP)'!$I:$I,$V$6))))</f>
        <v>0</v>
      </c>
    </row>
    <row r="91" spans="1:26">
      <c r="B91" s="302" t="s">
        <v>2033</v>
      </c>
      <c r="C91" s="303"/>
      <c r="D91" s="215" t="str">
        <f>SUM(D87:D90)</f>
        <v>0</v>
      </c>
      <c r="E91" s="211" t="str">
        <f>SUM(E87:E90)</f>
        <v>0</v>
      </c>
      <c r="F91" s="215" t="str">
        <f>SUM(F87:F90)</f>
        <v>0</v>
      </c>
      <c r="G91" s="215" t="str">
        <f>SUM(G87:G90)</f>
        <v>0</v>
      </c>
      <c r="H91" s="211" t="str">
        <f>IFERROR((+E91/F91)*1000," ")</f>
        <v>0</v>
      </c>
      <c r="I91" s="211" t="str">
        <f>IFERROR(E91*1000/G91," ")</f>
        <v>0</v>
      </c>
      <c r="J91" s="215" t="str">
        <f>SUM(J87:J90)</f>
        <v>0</v>
      </c>
      <c r="K91" s="211" t="str">
        <f>SUM(K87:K90)</f>
        <v>0</v>
      </c>
      <c r="L91" s="215" t="str">
        <f>SUM(L87:L90)</f>
        <v>0</v>
      </c>
      <c r="M91" s="215" t="str">
        <f>SUM(M87:M90)</f>
        <v>0</v>
      </c>
      <c r="N91" s="215" t="str">
        <f>SUM(N87:N90)</f>
        <v>0</v>
      </c>
      <c r="O91" s="211" t="str">
        <f>SUM(O87:O90)</f>
        <v>0</v>
      </c>
      <c r="P91" s="215" t="str">
        <f>SUM(P87:P90)</f>
        <v>0</v>
      </c>
      <c r="Q91" s="215" t="str">
        <f>SUM(Q87:Q90)</f>
        <v>0</v>
      </c>
      <c r="R91" s="215" t="str">
        <f>SUM(R87:R90)</f>
        <v>0</v>
      </c>
      <c r="S91" s="211" t="str">
        <f>SUM(S87:S90)</f>
        <v>0</v>
      </c>
      <c r="T91" s="215" t="str">
        <f>SUM(T87:T90)</f>
        <v>0</v>
      </c>
      <c r="U91" s="215" t="str">
        <f>SUM(U87:U90)</f>
        <v>0</v>
      </c>
      <c r="V91" s="215" t="str">
        <f>SUM(V87:V90)</f>
        <v>0</v>
      </c>
      <c r="W91" s="211" t="str">
        <f>SUM(W87:W90)</f>
        <v>0</v>
      </c>
      <c r="X91" s="215" t="str">
        <f>SUM(X87:X90)</f>
        <v>0</v>
      </c>
      <c r="Y91" s="215" t="str">
        <f>SUM(Y87:Y90)</f>
        <v>0</v>
      </c>
    </row>
    <row r="92" spans="1:26">
      <c r="B92" s="196" t="s">
        <v>40</v>
      </c>
      <c r="C92" s="196" t="s">
        <v>3</v>
      </c>
      <c r="D92" s="149" t="str">
        <f>IF($J$3="Entire Portfolio",COUNTIF('SP List (I-REAP)'!$D:$D,AllPGundertake!$C92),IF($J$3="Approved Subprojects",COUNTIFS('SP List (I-REAP)'!$D:$D,AllPGundertake!$C92,'SP List (I-REAP)'!$P:$P,AllPGundertake!$J$3),IF($J$3="Pipelined Subprojects",COUNTIFS('SP List (I-REAP)'!$D:$D,AllPGundertake!$C92,'SP List (I-REAP)'!$P:$P,AllPGundertake!$J$3))))</f>
        <v>0</v>
      </c>
      <c r="E92" s="148" t="str">
        <f>IF($J$3="Entire Portfolio",SUMIF('SP List (I-REAP)'!$D:$D,AllPGundertake!$C92,'SP List (I-REAP)'!$O:$O),IF($J$3="Approved Subprojects",SUMIFS('SP List (I-REAP)'!$O:$O,'SP List (I-REAP)'!$D:$D,AllPGundertake!$C92,'SP List (I-REAP)'!$P:$P,AllPGundertake!$J$3),IF($J$3="Pipelined Subprojects",SUMIFS('SP List (I-REAP)'!$O:$O,'SP List (I-REAP)'!$D:$D,AllPGundertake!$C92,'SP List (I-REAP)'!$P:$P,AllPGundertake!$J$3))))/1000000</f>
        <v>0</v>
      </c>
      <c r="F92" s="149" t="str">
        <f>IF($J$3="Entire Portfolio",SUMIF('SP List (I-REAP)'!$D:$D,AllPGundertake!$C92,'SP List (I-REAP)'!$AA:$AA),IF($J$3="Approved Subprojects",SUMIFS('SP List (I-REAP)'!$AA:$AA,'SP List (I-REAP)'!$D:$D,AllPGundertake!$C92,'SP List (I-REAP)'!$P:$P,AllPGundertake!$J$3),IF($J$3="Pipelined Subprojects",SUMIFS('SP List (I-REAP)'!$AA:$AA,'SP List (I-REAP)'!$D:$D,AllPGundertake!$C92,'SP List (I-REAP)'!$P:$P,AllPGundertake!$J$3))))</f>
        <v>0</v>
      </c>
      <c r="G92" s="149" t="str">
        <f>IF($J$3="Entire Portfolio",SUMIF('SP List (I-REAP)'!$D:$D,AllPGundertake!$C92,'SP List (I-REAP)'!$AD:$AD),IF($J$3="Approved Subprojects",SUMIFS('SP List (I-REAP)'!$AD:$AD,'SP List (I-REAP)'!$D:$D,AllPGundertake!$C92,'SP List (I-REAP)'!$P:$P,AllPGundertake!$J$3),IF($J$3="Pipelined Subprojects",SUMIFS('SP List (I-REAP)'!$AD:$AD,'SP List (I-REAP)'!$D:$D,AllPGundertake!$C92,'SP List (I-REAP)'!$P:$P,AllPGundertake!$J$3))))</f>
        <v>0</v>
      </c>
      <c r="H92" s="159" t="str">
        <f>IFERROR((+E92/F92)*1000," ")</f>
        <v>0</v>
      </c>
      <c r="I92" s="159" t="str">
        <f>IFERROR(E92*1000/G92," ")</f>
        <v>0</v>
      </c>
      <c r="J92" s="149" t="str">
        <f>IF($J$3="Entire Portfolio",COUNTIFS('SP List (I-REAP)'!$D:$D,AllPGundertake!$C92,'SP List (I-REAP)'!$I:$I,$J$6),IF($J$3="Approved Subprojects",COUNTIFS('SP List (I-REAP)'!$D:$D,AllPGundertake!$C92,'SP List (I-REAP)'!$P:$P,AllPGundertake!$J$3,'SP List (I-REAP)'!$I:$I,$J$6),IF($J$3="Pipelined Subprojects",COUNTIFS('SP List (I-REAP)'!$D:$D,AllPGundertake!$C92,'SP List (I-REAP)'!$P:$P,AllPGundertake!$J$3,'SP List (I-REAP)'!$I:$I,$J$6))))</f>
        <v>0</v>
      </c>
      <c r="K92" s="148" t="str">
        <f>IF($J$3="Entire Portfolio",SUMIFS('SP List (I-REAP)'!$O:$O,'SP List (I-REAP)'!$D:$D,AllPGundertake!$C92,'SP List (I-REAP)'!$I:$I,AllPGundertake!$J$6),IF($J$3="Approved Subprojects",SUMIFS('SP List (I-REAP)'!$O:$O,'SP List (I-REAP)'!$D:$D,AllPGundertake!$C92,'SP List (I-REAP)'!$P:$P,AllPGundertake!$J$3,'SP List (I-REAP)'!$I:$I,AllPGundertake!$J$6),IF($J$3="Pipelined Subprojects",SUMIFS('SP List (I-REAP)'!$O:$O,'SP List (I-REAP)'!$D:$D,AllPGundertake!$C92,'SP List (I-REAP)'!$P:$P,AllPGundertake!$J$3,'SP List (I-REAP)'!$I:$I,AllPGundertake!$J$6))))/1000000</f>
        <v>0</v>
      </c>
      <c r="L92" s="149" t="str">
        <f>IF($J$3="Entire Portfolio",SUMIFS('SP List (I-REAP)'!$AA:$AA,'SP List (I-REAP)'!$D:$D,AllPGundertake!$C92,'SP List (I-REAP)'!$I:$I,$J$6),IF($J$3="Approved Subprojects",SUMIFS('SP List (I-REAP)'!$AA:$AA,'SP List (I-REAP)'!$D:$D,AllPGundertake!$C92,'SP List (I-REAP)'!$P:$P,AllPGundertake!$J$3,'SP List (I-REAP)'!$I:$I,$J$6),IF($J$3="Pipelined Subprojects",SUMIFS('SP List (I-REAP)'!$AA:$AA,'SP List (I-REAP)'!$D:$D,AllPGundertake!$C92,'SP List (I-REAP)'!$P:$P,AllPGundertake!$J$3,'SP List (I-REAP)'!$I:$I,$J$6))))</f>
        <v>0</v>
      </c>
      <c r="M92" s="149" t="str">
        <f>IF($J$3="Entire Portfolio",SUMIFS('SP List (I-REAP)'!$AD:$AD,'SP List (I-REAP)'!$D:$D,AllPGundertake!$C92,'SP List (I-REAP)'!$I:$I,$J$6),IF($J$3="Approved Subprojects",SUMIFS('SP List (I-REAP)'!$AD:$AD,'SP List (I-REAP)'!$D:$D,AllPGundertake!$C92,'SP List (I-REAP)'!$P:$P,AllPGundertake!$J$3,'SP List (I-REAP)'!$I:$I,$J$6),IF($J$3="Pipelined Subprojects",SUMIFS('SP List (I-REAP)'!$AD:$AD,'SP List (I-REAP)'!$D:$D,AllPGundertake!$C92,'SP List (I-REAP)'!$P:$P,AllPGundertake!$J$3,'SP List (I-REAP)'!$I:$I,$J$6))))</f>
        <v>0</v>
      </c>
      <c r="N92" s="149" t="str">
        <f>IF($J$3="Entire Portfolio",COUNTIFS('SP List (I-REAP)'!$D:$D,AllPGundertake!$C92,'SP List (I-REAP)'!$I:$I,$N$6),IF($J$3="Approved Subprojects",COUNTIFS('SP List (I-REAP)'!$D:$D,AllPGundertake!$C92,'SP List (I-REAP)'!$P:$P,AllPGundertake!$J$3,'SP List (I-REAP)'!$I:$I,$N$6),IF($J$3="Pipelined Subprojects",COUNTIFS('SP List (I-REAP)'!$D:$D,AllPGundertake!$C92,'SP List (I-REAP)'!$P:$P,AllPGundertake!$J$3,'SP List (I-REAP)'!$I:$I,$N$6))))</f>
        <v>0</v>
      </c>
      <c r="O92" s="148" t="str">
        <f>IF($J$3="Entire Portfolio",SUMIFS('SP List (I-REAP)'!$O:$O,'SP List (I-REAP)'!$D:$D,AllPGundertake!$C92,'SP List (I-REAP)'!$I:$I,AllPGundertake!$N$6),IF($J$3="Approved Subprojects",SUMIFS('SP List (I-REAP)'!$O:$O,'SP List (I-REAP)'!$D:$D,AllPGundertake!$C92,'SP List (I-REAP)'!$P:$P,AllPGundertake!$J$3,'SP List (I-REAP)'!$I:$I,AllPGundertake!$N$6),IF($J$3="Pipelined Subprojects",SUMIFS('SP List (I-REAP)'!$O:$O,'SP List (I-REAP)'!$D:$D,AllPGundertake!$C92,'SP List (I-REAP)'!$P:$P,AllPGundertake!$J$3,'SP List (I-REAP)'!$I:$I,AllPGundertake!$N$6))))/1000000</f>
        <v>0</v>
      </c>
      <c r="P92" s="149" t="str">
        <f>IF($J$3="Entire Portfolio",SUMIFS('SP List (I-REAP)'!$AA:$AA,'SP List (I-REAP)'!$D:$D,AllPGundertake!$C92,'SP List (I-REAP)'!$I:$I,$N$6),IF($J$3="Approved Subprojects",SUMIFS('SP List (I-REAP)'!$AA:$AA,'SP List (I-REAP)'!$D:$D,AllPGundertake!$C92,'SP List (I-REAP)'!$P:$P,AllPGundertake!$J$3,'SP List (I-REAP)'!$I:$I,$N$6),IF($J$3="Pipelined Subprojects",SUMIFS('SP List (I-REAP)'!$AA:$AA,'SP List (I-REAP)'!$D:$D,AllPGundertake!$C92,'SP List (I-REAP)'!$P:$P,AllPGundertake!$J$3,'SP List (I-REAP)'!$I:$I,$N$6))))</f>
        <v>0</v>
      </c>
      <c r="Q92" s="149" t="str">
        <f>IF($J$3="Entire Portfolio",SUMIFS('SP List (I-REAP)'!$AD:$AD,'SP List (I-REAP)'!$D:$D,AllPGundertake!$C92,'SP List (I-REAP)'!$I:$I,$N$6),IF($J$3="Approved Subprojects",SUMIFS('SP List (I-REAP)'!$AD:$AD,'SP List (I-REAP)'!$D:$D,AllPGundertake!$C92,'SP List (I-REAP)'!$P:$P,AllPGundertake!$J$3,'SP List (I-REAP)'!$I:$I,$N$6),IF($J$3="Pipelined Subprojects",SUMIFS('SP List (I-REAP)'!$AD:$AD,'SP List (I-REAP)'!$D:$D,AllPGundertake!$C92,'SP List (I-REAP)'!$P:$P,AllPGundertake!$J$3,'SP List (I-REAP)'!$I:$I,$N$6))))</f>
        <v>0</v>
      </c>
      <c r="R92" s="149" t="str">
        <f>IF($J$3="Entire Portfolio",COUNTIFS('SP List (I-REAP)'!$D:$D,AllPGundertake!$C92,'SP List (I-REAP)'!$I:$I,$R$6),IF($J$3="Approved Subprojects",COUNTIFS('SP List (I-REAP)'!$D:$D,AllPGundertake!$C92,'SP List (I-REAP)'!$P:$P,AllPGundertake!$J$3,'SP List (I-REAP)'!$I:$I,$R$6),IF($J$3="Pipelined Subprojects",COUNTIFS('SP List (I-REAP)'!$D:$D,AllPGundertake!$C92,'SP List (I-REAP)'!$P:$P,AllPGundertake!$J$3,'SP List (I-REAP)'!$I:$I,$R$6))))</f>
        <v>0</v>
      </c>
      <c r="S92" s="148" t="str">
        <f>IF($J$3="Entire Portfolio",SUMIFS('SP List (I-REAP)'!$O:$O,'SP List (I-REAP)'!$D:$D,AllPGundertake!$C92,'SP List (I-REAP)'!$I:$I,AllPGundertake!$R$6),IF($J$3="Approved Subprojects",SUMIFS('SP List (I-REAP)'!$O:$O,'SP List (I-REAP)'!$D:$D,AllPGundertake!$C92,'SP List (I-REAP)'!$P:$P,AllPGundertake!$J$3,'SP List (I-REAP)'!$I:$I,AllPGundertake!$R$6),IF($J$3="Pipelined Subprojects",SUMIFS('SP List (I-REAP)'!$O:$O,'SP List (I-REAP)'!$D:$D,AllPGundertake!$C92,'SP List (I-REAP)'!$P:$P,AllPGundertake!$J$3,'SP List (I-REAP)'!$I:$I,AllPGundertake!$R$6))))/1000000</f>
        <v>0</v>
      </c>
      <c r="T92" s="149" t="str">
        <f>IF($J$3="Entire Portfolio",SUMIFS('SP List (I-REAP)'!$AA:$AA,'SP List (I-REAP)'!$D:$D,AllPGundertake!$C92,'SP List (I-REAP)'!$I:$I,$R$6),IF($J$3="Approved Subprojects",SUMIFS('SP List (I-REAP)'!$AA:$AA,'SP List (I-REAP)'!$D:$D,AllPGundertake!$C92,'SP List (I-REAP)'!$P:$P,AllPGundertake!$J$3,'SP List (I-REAP)'!$I:$I,$R$6),IF($J$3="Pipelined Subprojects",SUMIFS('SP List (I-REAP)'!$AA:$AA,'SP List (I-REAP)'!$D:$D,AllPGundertake!$C92,'SP List (I-REAP)'!$P:$P,AllPGundertake!$J$3,'SP List (I-REAP)'!$I:$I,$R$6))))</f>
        <v>0</v>
      </c>
      <c r="U92" s="149" t="str">
        <f>IF($J$3="Entire Portfolio",SUMIFS('SP List (I-REAP)'!$AD:$AD,'SP List (I-REAP)'!$D:$D,AllPGundertake!$C92,'SP List (I-REAP)'!$I:$I,$R$6),IF($J$3="Approved Subprojects",SUMIFS('SP List (I-REAP)'!$AD:$AD,'SP List (I-REAP)'!$D:$D,AllPGundertake!$C92,'SP List (I-REAP)'!$P:$P,AllPGundertake!$J$3,'SP List (I-REAP)'!$I:$I,$R$6),IF($J$3="Pipelined Subprojects",SUMIFS('SP List (I-REAP)'!$AD:$AD,'SP List (I-REAP)'!$D:$D,AllPGundertake!$C92,'SP List (I-REAP)'!$P:$P,AllPGundertake!$J$3,'SP List (I-REAP)'!$I:$I,$R$6))))</f>
        <v>0</v>
      </c>
      <c r="V92" s="149" t="str">
        <f>IF($J$3="Entire Portfolio",COUNTIFS('SP List (I-REAP)'!$D:$D,AllPGundertake!$C92,'SP List (I-REAP)'!$I:$I,$V$6),IF($J$3="Approved Subprojects",COUNTIFS('SP List (I-REAP)'!$D:$D,AllPGundertake!$C92,'SP List (I-REAP)'!$P:$P,AllPGundertake!$J$3,'SP List (I-REAP)'!$I:$I,$V$6),IF($J$3="Pipelined Subprojects",COUNTIFS('SP List (I-REAP)'!$D:$D,AllPGundertake!$C92,'SP List (I-REAP)'!$P:$P,AllPGundertake!$J$3,'SP List (I-REAP)'!$I:$I,$V$6))))</f>
        <v>0</v>
      </c>
      <c r="W92" s="148" t="str">
        <f>IF($J$3="Entire Portfolio",SUMIFS('SP List (I-REAP)'!$O:$O,'SP List (I-REAP)'!$D:$D,AllPGundertake!$C92,'SP List (I-REAP)'!$I:$I,AllPGundertake!$V$6),IF($J$3="Approved Subprojects",SUMIFS('SP List (I-REAP)'!$O:$O,'SP List (I-REAP)'!$D:$D,AllPGundertake!$C92,'SP List (I-REAP)'!$P:$P,AllPGundertake!$J$3,'SP List (I-REAP)'!$I:$I,AllPGundertake!$V$6),IF($J$3="Pipelined Subprojects",SUMIFS('SP List (I-REAP)'!$O:$O,'SP List (I-REAP)'!$D:$D,AllPGundertake!$C92,'SP List (I-REAP)'!$P:$P,AllPGundertake!$J$3,'SP List (I-REAP)'!$I:$I,AllPGundertake!$V$6))))/1000000</f>
        <v>0</v>
      </c>
      <c r="X92" s="149" t="str">
        <f>IF($J$3="Entire Portfolio",SUMIFS('SP List (I-REAP)'!$AA:$AA,'SP List (I-REAP)'!$D:$D,AllPGundertake!$C92,'SP List (I-REAP)'!$I:$I,$V$6),IF($J$3="Approved Subprojects",SUMIFS('SP List (I-REAP)'!$AA:$AA,'SP List (I-REAP)'!$D:$D,AllPGundertake!$C92,'SP List (I-REAP)'!$P:$P,AllPGundertake!$J$3,'SP List (I-REAP)'!$I:$I,$V$6),IF($J$3="Pipelined Subprojects",SUMIFS('SP List (I-REAP)'!$AA:$AA,'SP List (I-REAP)'!$D:$D,AllPGundertake!$C92,'SP List (I-REAP)'!$P:$P,AllPGundertake!$J$3,'SP List (I-REAP)'!$I:$I,$V$6))))</f>
        <v>0</v>
      </c>
      <c r="Y92" s="149" t="str">
        <f>IF($J$3="Entire Portfolio",SUMIFS('SP List (I-REAP)'!$AD:$AD,'SP List (I-REAP)'!$D:$D,AllPGundertake!$C92,'SP List (I-REAP)'!$I:$I,$V$6),IF($J$3="Approved Subprojects",SUMIFS('SP List (I-REAP)'!$AD:$AD,'SP List (I-REAP)'!$D:$D,AllPGundertake!$C92,'SP List (I-REAP)'!$P:$P,AllPGundertake!$J$3,'SP List (I-REAP)'!$I:$I,$V$6),IF($J$3="Pipelined Subprojects",SUMIFS('SP List (I-REAP)'!$AD:$AD,'SP List (I-REAP)'!$D:$D,AllPGundertake!$C92,'SP List (I-REAP)'!$P:$P,AllPGundertake!$J$3,'SP List (I-REAP)'!$I:$I,$V$6))))</f>
        <v>0</v>
      </c>
    </row>
    <row r="93" spans="1:26">
      <c r="B93" s="196" t="s">
        <v>40</v>
      </c>
      <c r="C93" s="196" t="s">
        <v>8</v>
      </c>
      <c r="D93" s="149" t="str">
        <f>IF($J$3="Entire Portfolio",COUNTIF('SP List (I-REAP)'!$D:$D,AllPGundertake!$C93),IF($J$3="Approved Subprojects",COUNTIFS('SP List (I-REAP)'!$D:$D,AllPGundertake!$C93,'SP List (I-REAP)'!$P:$P,AllPGundertake!$J$3),IF($J$3="Pipelined Subprojects",COUNTIFS('SP List (I-REAP)'!$D:$D,AllPGundertake!$C93,'SP List (I-REAP)'!$P:$P,AllPGundertake!$J$3))))</f>
        <v>0</v>
      </c>
      <c r="E93" s="148" t="str">
        <f>IF($J$3="Entire Portfolio",SUMIF('SP List (I-REAP)'!$D:$D,AllPGundertake!$C93,'SP List (I-REAP)'!$O:$O),IF($J$3="Approved Subprojects",SUMIFS('SP List (I-REAP)'!$O:$O,'SP List (I-REAP)'!$D:$D,AllPGundertake!$C93,'SP List (I-REAP)'!$P:$P,AllPGundertake!$J$3),IF($J$3="Pipelined Subprojects",SUMIFS('SP List (I-REAP)'!$O:$O,'SP List (I-REAP)'!$D:$D,AllPGundertake!$C93,'SP List (I-REAP)'!$P:$P,AllPGundertake!$J$3))))/1000000</f>
        <v>0</v>
      </c>
      <c r="F93" s="149" t="str">
        <f>IF($J$3="Entire Portfolio",SUMIF('SP List (I-REAP)'!$D:$D,AllPGundertake!$C93,'SP List (I-REAP)'!$AA:$AA),IF($J$3="Approved Subprojects",SUMIFS('SP List (I-REAP)'!$AA:$AA,'SP List (I-REAP)'!$D:$D,AllPGundertake!$C93,'SP List (I-REAP)'!$P:$P,AllPGundertake!$J$3),IF($J$3="Pipelined Subprojects",SUMIFS('SP List (I-REAP)'!$AA:$AA,'SP List (I-REAP)'!$D:$D,AllPGundertake!$C93,'SP List (I-REAP)'!$P:$P,AllPGundertake!$J$3))))</f>
        <v>0</v>
      </c>
      <c r="G93" s="149" t="str">
        <f>IF($J$3="Entire Portfolio",SUMIF('SP List (I-REAP)'!$D:$D,AllPGundertake!$C93,'SP List (I-REAP)'!$AD:$AD),IF($J$3="Approved Subprojects",SUMIFS('SP List (I-REAP)'!$AD:$AD,'SP List (I-REAP)'!$D:$D,AllPGundertake!$C93,'SP List (I-REAP)'!$P:$P,AllPGundertake!$J$3),IF($J$3="Pipelined Subprojects",SUMIFS('SP List (I-REAP)'!$AD:$AD,'SP List (I-REAP)'!$D:$D,AllPGundertake!$C93,'SP List (I-REAP)'!$P:$P,AllPGundertake!$J$3))))</f>
        <v>0</v>
      </c>
      <c r="H93" s="159" t="str">
        <f>IFERROR((+E93/F93)*1000," ")</f>
        <v>0</v>
      </c>
      <c r="I93" s="159" t="str">
        <f>IFERROR(E93*1000/G93," ")</f>
        <v>0</v>
      </c>
      <c r="J93" s="149" t="str">
        <f>IF($J$3="Entire Portfolio",COUNTIFS('SP List (I-REAP)'!$D:$D,AllPGundertake!$C93,'SP List (I-REAP)'!$I:$I,$J$6),IF($J$3="Approved Subprojects",COUNTIFS('SP List (I-REAP)'!$D:$D,AllPGundertake!$C93,'SP List (I-REAP)'!$P:$P,AllPGundertake!$J$3,'SP List (I-REAP)'!$I:$I,$J$6),IF($J$3="Pipelined Subprojects",COUNTIFS('SP List (I-REAP)'!$D:$D,AllPGundertake!$C93,'SP List (I-REAP)'!$P:$P,AllPGundertake!$J$3,'SP List (I-REAP)'!$I:$I,$J$6))))</f>
        <v>0</v>
      </c>
      <c r="K93" s="148" t="str">
        <f>IF($J$3="Entire Portfolio",SUMIFS('SP List (I-REAP)'!$O:$O,'SP List (I-REAP)'!$D:$D,AllPGundertake!$C93,'SP List (I-REAP)'!$I:$I,AllPGundertake!$J$6),IF($J$3="Approved Subprojects",SUMIFS('SP List (I-REAP)'!$O:$O,'SP List (I-REAP)'!$D:$D,AllPGundertake!$C93,'SP List (I-REAP)'!$P:$P,AllPGundertake!$J$3,'SP List (I-REAP)'!$I:$I,AllPGundertake!$J$6),IF($J$3="Pipelined Subprojects",SUMIFS('SP List (I-REAP)'!$O:$O,'SP List (I-REAP)'!$D:$D,AllPGundertake!$C93,'SP List (I-REAP)'!$P:$P,AllPGundertake!$J$3,'SP List (I-REAP)'!$I:$I,AllPGundertake!$J$6))))/1000000</f>
        <v>0</v>
      </c>
      <c r="L93" s="149" t="str">
        <f>IF($J$3="Entire Portfolio",SUMIFS('SP List (I-REAP)'!$AA:$AA,'SP List (I-REAP)'!$D:$D,AllPGundertake!$C93,'SP List (I-REAP)'!$I:$I,$J$6),IF($J$3="Approved Subprojects",SUMIFS('SP List (I-REAP)'!$AA:$AA,'SP List (I-REAP)'!$D:$D,AllPGundertake!$C93,'SP List (I-REAP)'!$P:$P,AllPGundertake!$J$3,'SP List (I-REAP)'!$I:$I,$J$6),IF($J$3="Pipelined Subprojects",SUMIFS('SP List (I-REAP)'!$AA:$AA,'SP List (I-REAP)'!$D:$D,AllPGundertake!$C93,'SP List (I-REAP)'!$P:$P,AllPGundertake!$J$3,'SP List (I-REAP)'!$I:$I,$J$6))))</f>
        <v>0</v>
      </c>
      <c r="M93" s="149" t="str">
        <f>IF($J$3="Entire Portfolio",SUMIFS('SP List (I-REAP)'!$AD:$AD,'SP List (I-REAP)'!$D:$D,AllPGundertake!$C93,'SP List (I-REAP)'!$I:$I,$J$6),IF($J$3="Approved Subprojects",SUMIFS('SP List (I-REAP)'!$AD:$AD,'SP List (I-REAP)'!$D:$D,AllPGundertake!$C93,'SP List (I-REAP)'!$P:$P,AllPGundertake!$J$3,'SP List (I-REAP)'!$I:$I,$J$6),IF($J$3="Pipelined Subprojects",SUMIFS('SP List (I-REAP)'!$AD:$AD,'SP List (I-REAP)'!$D:$D,AllPGundertake!$C93,'SP List (I-REAP)'!$P:$P,AllPGundertake!$J$3,'SP List (I-REAP)'!$I:$I,$J$6))))</f>
        <v>0</v>
      </c>
      <c r="N93" s="149" t="str">
        <f>IF($J$3="Entire Portfolio",COUNTIFS('SP List (I-REAP)'!$D:$D,AllPGundertake!$C93,'SP List (I-REAP)'!$I:$I,$N$6),IF($J$3="Approved Subprojects",COUNTIFS('SP List (I-REAP)'!$D:$D,AllPGundertake!$C93,'SP List (I-REAP)'!$P:$P,AllPGundertake!$J$3,'SP List (I-REAP)'!$I:$I,$N$6),IF($J$3="Pipelined Subprojects",COUNTIFS('SP List (I-REAP)'!$D:$D,AllPGundertake!$C93,'SP List (I-REAP)'!$P:$P,AllPGundertake!$J$3,'SP List (I-REAP)'!$I:$I,$N$6))))</f>
        <v>0</v>
      </c>
      <c r="O93" s="148" t="str">
        <f>IF($J$3="Entire Portfolio",SUMIFS('SP List (I-REAP)'!$O:$O,'SP List (I-REAP)'!$D:$D,AllPGundertake!$C93,'SP List (I-REAP)'!$I:$I,AllPGundertake!$N$6),IF($J$3="Approved Subprojects",SUMIFS('SP List (I-REAP)'!$O:$O,'SP List (I-REAP)'!$D:$D,AllPGundertake!$C93,'SP List (I-REAP)'!$P:$P,AllPGundertake!$J$3,'SP List (I-REAP)'!$I:$I,AllPGundertake!$N$6),IF($J$3="Pipelined Subprojects",SUMIFS('SP List (I-REAP)'!$O:$O,'SP List (I-REAP)'!$D:$D,AllPGundertake!$C93,'SP List (I-REAP)'!$P:$P,AllPGundertake!$J$3,'SP List (I-REAP)'!$I:$I,AllPGundertake!$N$6))))/1000000</f>
        <v>0</v>
      </c>
      <c r="P93" s="149" t="str">
        <f>IF($J$3="Entire Portfolio",SUMIFS('SP List (I-REAP)'!$AA:$AA,'SP List (I-REAP)'!$D:$D,AllPGundertake!$C93,'SP List (I-REAP)'!$I:$I,$N$6),IF($J$3="Approved Subprojects",SUMIFS('SP List (I-REAP)'!$AA:$AA,'SP List (I-REAP)'!$D:$D,AllPGundertake!$C93,'SP List (I-REAP)'!$P:$P,AllPGundertake!$J$3,'SP List (I-REAP)'!$I:$I,$N$6),IF($J$3="Pipelined Subprojects",SUMIFS('SP List (I-REAP)'!$AA:$AA,'SP List (I-REAP)'!$D:$D,AllPGundertake!$C93,'SP List (I-REAP)'!$P:$P,AllPGundertake!$J$3,'SP List (I-REAP)'!$I:$I,$N$6))))</f>
        <v>0</v>
      </c>
      <c r="Q93" s="149" t="str">
        <f>IF($J$3="Entire Portfolio",SUMIFS('SP List (I-REAP)'!$AD:$AD,'SP List (I-REAP)'!$D:$D,AllPGundertake!$C93,'SP List (I-REAP)'!$I:$I,$N$6),IF($J$3="Approved Subprojects",SUMIFS('SP List (I-REAP)'!$AD:$AD,'SP List (I-REAP)'!$D:$D,AllPGundertake!$C93,'SP List (I-REAP)'!$P:$P,AllPGundertake!$J$3,'SP List (I-REAP)'!$I:$I,$N$6),IF($J$3="Pipelined Subprojects",SUMIFS('SP List (I-REAP)'!$AD:$AD,'SP List (I-REAP)'!$D:$D,AllPGundertake!$C93,'SP List (I-REAP)'!$P:$P,AllPGundertake!$J$3,'SP List (I-REAP)'!$I:$I,$N$6))))</f>
        <v>0</v>
      </c>
      <c r="R93" s="149" t="str">
        <f>IF($J$3="Entire Portfolio",COUNTIFS('SP List (I-REAP)'!$D:$D,AllPGundertake!$C93,'SP List (I-REAP)'!$I:$I,$R$6),IF($J$3="Approved Subprojects",COUNTIFS('SP List (I-REAP)'!$D:$D,AllPGundertake!$C93,'SP List (I-REAP)'!$P:$P,AllPGundertake!$J$3,'SP List (I-REAP)'!$I:$I,$R$6),IF($J$3="Pipelined Subprojects",COUNTIFS('SP List (I-REAP)'!$D:$D,AllPGundertake!$C93,'SP List (I-REAP)'!$P:$P,AllPGundertake!$J$3,'SP List (I-REAP)'!$I:$I,$R$6))))</f>
        <v>0</v>
      </c>
      <c r="S93" s="148" t="str">
        <f>IF($J$3="Entire Portfolio",SUMIFS('SP List (I-REAP)'!$O:$O,'SP List (I-REAP)'!$D:$D,AllPGundertake!$C93,'SP List (I-REAP)'!$I:$I,AllPGundertake!$R$6),IF($J$3="Approved Subprojects",SUMIFS('SP List (I-REAP)'!$O:$O,'SP List (I-REAP)'!$D:$D,AllPGundertake!$C93,'SP List (I-REAP)'!$P:$P,AllPGundertake!$J$3,'SP List (I-REAP)'!$I:$I,AllPGundertake!$R$6),IF($J$3="Pipelined Subprojects",SUMIFS('SP List (I-REAP)'!$O:$O,'SP List (I-REAP)'!$D:$D,AllPGundertake!$C93,'SP List (I-REAP)'!$P:$P,AllPGundertake!$J$3,'SP List (I-REAP)'!$I:$I,AllPGundertake!$R$6))))/1000000</f>
        <v>0</v>
      </c>
      <c r="T93" s="149" t="str">
        <f>IF($J$3="Entire Portfolio",SUMIFS('SP List (I-REAP)'!$AA:$AA,'SP List (I-REAP)'!$D:$D,AllPGundertake!$C93,'SP List (I-REAP)'!$I:$I,$R$6),IF($J$3="Approved Subprojects",SUMIFS('SP List (I-REAP)'!$AA:$AA,'SP List (I-REAP)'!$D:$D,AllPGundertake!$C93,'SP List (I-REAP)'!$P:$P,AllPGundertake!$J$3,'SP List (I-REAP)'!$I:$I,$R$6),IF($J$3="Pipelined Subprojects",SUMIFS('SP List (I-REAP)'!$AA:$AA,'SP List (I-REAP)'!$D:$D,AllPGundertake!$C93,'SP List (I-REAP)'!$P:$P,AllPGundertake!$J$3,'SP List (I-REAP)'!$I:$I,$R$6))))</f>
        <v>0</v>
      </c>
      <c r="U93" s="149" t="str">
        <f>IF($J$3="Entire Portfolio",SUMIFS('SP List (I-REAP)'!$AD:$AD,'SP List (I-REAP)'!$D:$D,AllPGundertake!$C93,'SP List (I-REAP)'!$I:$I,$R$6),IF($J$3="Approved Subprojects",SUMIFS('SP List (I-REAP)'!$AD:$AD,'SP List (I-REAP)'!$D:$D,AllPGundertake!$C93,'SP List (I-REAP)'!$P:$P,AllPGundertake!$J$3,'SP List (I-REAP)'!$I:$I,$R$6),IF($J$3="Pipelined Subprojects",SUMIFS('SP List (I-REAP)'!$AD:$AD,'SP List (I-REAP)'!$D:$D,AllPGundertake!$C93,'SP List (I-REAP)'!$P:$P,AllPGundertake!$J$3,'SP List (I-REAP)'!$I:$I,$R$6))))</f>
        <v>0</v>
      </c>
      <c r="V93" s="149" t="str">
        <f>IF($J$3="Entire Portfolio",COUNTIFS('SP List (I-REAP)'!$D:$D,AllPGundertake!$C93,'SP List (I-REAP)'!$I:$I,$V$6),IF($J$3="Approved Subprojects",COUNTIFS('SP List (I-REAP)'!$D:$D,AllPGundertake!$C93,'SP List (I-REAP)'!$P:$P,AllPGundertake!$J$3,'SP List (I-REAP)'!$I:$I,$V$6),IF($J$3="Pipelined Subprojects",COUNTIFS('SP List (I-REAP)'!$D:$D,AllPGundertake!$C93,'SP List (I-REAP)'!$P:$P,AllPGundertake!$J$3,'SP List (I-REAP)'!$I:$I,$V$6))))</f>
        <v>0</v>
      </c>
      <c r="W93" s="148" t="str">
        <f>IF($J$3="Entire Portfolio",SUMIFS('SP List (I-REAP)'!$O:$O,'SP List (I-REAP)'!$D:$D,AllPGundertake!$C93,'SP List (I-REAP)'!$I:$I,AllPGundertake!$V$6),IF($J$3="Approved Subprojects",SUMIFS('SP List (I-REAP)'!$O:$O,'SP List (I-REAP)'!$D:$D,AllPGundertake!$C93,'SP List (I-REAP)'!$P:$P,AllPGundertake!$J$3,'SP List (I-REAP)'!$I:$I,AllPGundertake!$V$6),IF($J$3="Pipelined Subprojects",SUMIFS('SP List (I-REAP)'!$O:$O,'SP List (I-REAP)'!$D:$D,AllPGundertake!$C93,'SP List (I-REAP)'!$P:$P,AllPGundertake!$J$3,'SP List (I-REAP)'!$I:$I,AllPGundertake!$V$6))))/1000000</f>
        <v>0</v>
      </c>
      <c r="X93" s="149" t="str">
        <f>IF($J$3="Entire Portfolio",SUMIFS('SP List (I-REAP)'!$AA:$AA,'SP List (I-REAP)'!$D:$D,AllPGundertake!$C93,'SP List (I-REAP)'!$I:$I,$V$6),IF($J$3="Approved Subprojects",SUMIFS('SP List (I-REAP)'!$AA:$AA,'SP List (I-REAP)'!$D:$D,AllPGundertake!$C93,'SP List (I-REAP)'!$P:$P,AllPGundertake!$J$3,'SP List (I-REAP)'!$I:$I,$V$6),IF($J$3="Pipelined Subprojects",SUMIFS('SP List (I-REAP)'!$AA:$AA,'SP List (I-REAP)'!$D:$D,AllPGundertake!$C93,'SP List (I-REAP)'!$P:$P,AllPGundertake!$J$3,'SP List (I-REAP)'!$I:$I,$V$6))))</f>
        <v>0</v>
      </c>
      <c r="Y93" s="149" t="str">
        <f>IF($J$3="Entire Portfolio",SUMIFS('SP List (I-REAP)'!$AD:$AD,'SP List (I-REAP)'!$D:$D,AllPGundertake!$C93,'SP List (I-REAP)'!$I:$I,$V$6),IF($J$3="Approved Subprojects",SUMIFS('SP List (I-REAP)'!$AD:$AD,'SP List (I-REAP)'!$D:$D,AllPGundertake!$C93,'SP List (I-REAP)'!$P:$P,AllPGundertake!$J$3,'SP List (I-REAP)'!$I:$I,$V$6),IF($J$3="Pipelined Subprojects",SUMIFS('SP List (I-REAP)'!$AD:$AD,'SP List (I-REAP)'!$D:$D,AllPGundertake!$C93,'SP List (I-REAP)'!$P:$P,AllPGundertake!$J$3,'SP List (I-REAP)'!$I:$I,$V$6))))</f>
        <v>0</v>
      </c>
    </row>
    <row r="94" spans="1:26">
      <c r="B94" s="196" t="s">
        <v>40</v>
      </c>
      <c r="C94" s="196" t="s">
        <v>53</v>
      </c>
      <c r="D94" s="149" t="str">
        <f>IF($J$3="Entire Portfolio",COUNTIF('SP List (I-REAP)'!$D:$D,AllPGundertake!$C94),IF($J$3="Approved Subprojects",COUNTIFS('SP List (I-REAP)'!$D:$D,AllPGundertake!$C94,'SP List (I-REAP)'!$P:$P,AllPGundertake!$J$3),IF($J$3="Pipelined Subprojects",COUNTIFS('SP List (I-REAP)'!$D:$D,AllPGundertake!$C94,'SP List (I-REAP)'!$P:$P,AllPGundertake!$J$3))))</f>
        <v>0</v>
      </c>
      <c r="E94" s="148" t="str">
        <f>IF($J$3="Entire Portfolio",SUMIF('SP List (I-REAP)'!$D:$D,AllPGundertake!$C94,'SP List (I-REAP)'!$O:$O),IF($J$3="Approved Subprojects",SUMIFS('SP List (I-REAP)'!$O:$O,'SP List (I-REAP)'!$D:$D,AllPGundertake!$C94,'SP List (I-REAP)'!$P:$P,AllPGundertake!$J$3),IF($J$3="Pipelined Subprojects",SUMIFS('SP List (I-REAP)'!$O:$O,'SP List (I-REAP)'!$D:$D,AllPGundertake!$C94,'SP List (I-REAP)'!$P:$P,AllPGundertake!$J$3))))/1000000</f>
        <v>0</v>
      </c>
      <c r="F94" s="149" t="str">
        <f>IF($J$3="Entire Portfolio",SUMIF('SP List (I-REAP)'!$D:$D,AllPGundertake!$C94,'SP List (I-REAP)'!$AA:$AA),IF($J$3="Approved Subprojects",SUMIFS('SP List (I-REAP)'!$AA:$AA,'SP List (I-REAP)'!$D:$D,AllPGundertake!$C94,'SP List (I-REAP)'!$P:$P,AllPGundertake!$J$3),IF($J$3="Pipelined Subprojects",SUMIFS('SP List (I-REAP)'!$AA:$AA,'SP List (I-REAP)'!$D:$D,AllPGundertake!$C94,'SP List (I-REAP)'!$P:$P,AllPGundertake!$J$3))))</f>
        <v>0</v>
      </c>
      <c r="G94" s="149" t="str">
        <f>IF($J$3="Entire Portfolio",SUMIF('SP List (I-REAP)'!$D:$D,AllPGundertake!$C94,'SP List (I-REAP)'!$AD:$AD),IF($J$3="Approved Subprojects",SUMIFS('SP List (I-REAP)'!$AD:$AD,'SP List (I-REAP)'!$D:$D,AllPGundertake!$C94,'SP List (I-REAP)'!$P:$P,AllPGundertake!$J$3),IF($J$3="Pipelined Subprojects",SUMIFS('SP List (I-REAP)'!$AD:$AD,'SP List (I-REAP)'!$D:$D,AllPGundertake!$C94,'SP List (I-REAP)'!$P:$P,AllPGundertake!$J$3))))</f>
        <v>0</v>
      </c>
      <c r="H94" s="159" t="str">
        <f>IFERROR((+E94/F94)*1000," ")</f>
        <v>0</v>
      </c>
      <c r="I94" s="159" t="str">
        <f>IFERROR(E94*1000/G94," ")</f>
        <v>0</v>
      </c>
      <c r="J94" s="149" t="str">
        <f>IF($J$3="Entire Portfolio",COUNTIFS('SP List (I-REAP)'!$D:$D,AllPGundertake!$C94,'SP List (I-REAP)'!$I:$I,$J$6),IF($J$3="Approved Subprojects",COUNTIFS('SP List (I-REAP)'!$D:$D,AllPGundertake!$C94,'SP List (I-REAP)'!$P:$P,AllPGundertake!$J$3,'SP List (I-REAP)'!$I:$I,$J$6),IF($J$3="Pipelined Subprojects",COUNTIFS('SP List (I-REAP)'!$D:$D,AllPGundertake!$C94,'SP List (I-REAP)'!$P:$P,AllPGundertake!$J$3,'SP List (I-REAP)'!$I:$I,$J$6))))</f>
        <v>0</v>
      </c>
      <c r="K94" s="148" t="str">
        <f>IF($J$3="Entire Portfolio",SUMIFS('SP List (I-REAP)'!$O:$O,'SP List (I-REAP)'!$D:$D,AllPGundertake!$C94,'SP List (I-REAP)'!$I:$I,AllPGundertake!$J$6),IF($J$3="Approved Subprojects",SUMIFS('SP List (I-REAP)'!$O:$O,'SP List (I-REAP)'!$D:$D,AllPGundertake!$C94,'SP List (I-REAP)'!$P:$P,AllPGundertake!$J$3,'SP List (I-REAP)'!$I:$I,AllPGundertake!$J$6),IF($J$3="Pipelined Subprojects",SUMIFS('SP List (I-REAP)'!$O:$O,'SP List (I-REAP)'!$D:$D,AllPGundertake!$C94,'SP List (I-REAP)'!$P:$P,AllPGundertake!$J$3,'SP List (I-REAP)'!$I:$I,AllPGundertake!$J$6))))/1000000</f>
        <v>0</v>
      </c>
      <c r="L94" s="149" t="str">
        <f>IF($J$3="Entire Portfolio",SUMIFS('SP List (I-REAP)'!$AA:$AA,'SP List (I-REAP)'!$D:$D,AllPGundertake!$C94,'SP List (I-REAP)'!$I:$I,$J$6),IF($J$3="Approved Subprojects",SUMIFS('SP List (I-REAP)'!$AA:$AA,'SP List (I-REAP)'!$D:$D,AllPGundertake!$C94,'SP List (I-REAP)'!$P:$P,AllPGundertake!$J$3,'SP List (I-REAP)'!$I:$I,$J$6),IF($J$3="Pipelined Subprojects",SUMIFS('SP List (I-REAP)'!$AA:$AA,'SP List (I-REAP)'!$D:$D,AllPGundertake!$C94,'SP List (I-REAP)'!$P:$P,AllPGundertake!$J$3,'SP List (I-REAP)'!$I:$I,$J$6))))</f>
        <v>0</v>
      </c>
      <c r="M94" s="149" t="str">
        <f>IF($J$3="Entire Portfolio",SUMIFS('SP List (I-REAP)'!$AD:$AD,'SP List (I-REAP)'!$D:$D,AllPGundertake!$C94,'SP List (I-REAP)'!$I:$I,$J$6),IF($J$3="Approved Subprojects",SUMIFS('SP List (I-REAP)'!$AD:$AD,'SP List (I-REAP)'!$D:$D,AllPGundertake!$C94,'SP List (I-REAP)'!$P:$P,AllPGundertake!$J$3,'SP List (I-REAP)'!$I:$I,$J$6),IF($J$3="Pipelined Subprojects",SUMIFS('SP List (I-REAP)'!$AD:$AD,'SP List (I-REAP)'!$D:$D,AllPGundertake!$C94,'SP List (I-REAP)'!$P:$P,AllPGundertake!$J$3,'SP List (I-REAP)'!$I:$I,$J$6))))</f>
        <v>0</v>
      </c>
      <c r="N94" s="149" t="str">
        <f>IF($J$3="Entire Portfolio",COUNTIFS('SP List (I-REAP)'!$D:$D,AllPGundertake!$C94,'SP List (I-REAP)'!$I:$I,$N$6),IF($J$3="Approved Subprojects",COUNTIFS('SP List (I-REAP)'!$D:$D,AllPGundertake!$C94,'SP List (I-REAP)'!$P:$P,AllPGundertake!$J$3,'SP List (I-REAP)'!$I:$I,$N$6),IF($J$3="Pipelined Subprojects",COUNTIFS('SP List (I-REAP)'!$D:$D,AllPGundertake!$C94,'SP List (I-REAP)'!$P:$P,AllPGundertake!$J$3,'SP List (I-REAP)'!$I:$I,$N$6))))</f>
        <v>0</v>
      </c>
      <c r="O94" s="148" t="str">
        <f>IF($J$3="Entire Portfolio",SUMIFS('SP List (I-REAP)'!$O:$O,'SP List (I-REAP)'!$D:$D,AllPGundertake!$C94,'SP List (I-REAP)'!$I:$I,AllPGundertake!$N$6),IF($J$3="Approved Subprojects",SUMIFS('SP List (I-REAP)'!$O:$O,'SP List (I-REAP)'!$D:$D,AllPGundertake!$C94,'SP List (I-REAP)'!$P:$P,AllPGundertake!$J$3,'SP List (I-REAP)'!$I:$I,AllPGundertake!$N$6),IF($J$3="Pipelined Subprojects",SUMIFS('SP List (I-REAP)'!$O:$O,'SP List (I-REAP)'!$D:$D,AllPGundertake!$C94,'SP List (I-REAP)'!$P:$P,AllPGundertake!$J$3,'SP List (I-REAP)'!$I:$I,AllPGundertake!$N$6))))/1000000</f>
        <v>0</v>
      </c>
      <c r="P94" s="149" t="str">
        <f>IF($J$3="Entire Portfolio",SUMIFS('SP List (I-REAP)'!$AA:$AA,'SP List (I-REAP)'!$D:$D,AllPGundertake!$C94,'SP List (I-REAP)'!$I:$I,$N$6),IF($J$3="Approved Subprojects",SUMIFS('SP List (I-REAP)'!$AA:$AA,'SP List (I-REAP)'!$D:$D,AllPGundertake!$C94,'SP List (I-REAP)'!$P:$P,AllPGundertake!$J$3,'SP List (I-REAP)'!$I:$I,$N$6),IF($J$3="Pipelined Subprojects",SUMIFS('SP List (I-REAP)'!$AA:$AA,'SP List (I-REAP)'!$D:$D,AllPGundertake!$C94,'SP List (I-REAP)'!$P:$P,AllPGundertake!$J$3,'SP List (I-REAP)'!$I:$I,$N$6))))</f>
        <v>0</v>
      </c>
      <c r="Q94" s="149" t="str">
        <f>IF($J$3="Entire Portfolio",SUMIFS('SP List (I-REAP)'!$AD:$AD,'SP List (I-REAP)'!$D:$D,AllPGundertake!$C94,'SP List (I-REAP)'!$I:$I,$N$6),IF($J$3="Approved Subprojects",SUMIFS('SP List (I-REAP)'!$AD:$AD,'SP List (I-REAP)'!$D:$D,AllPGundertake!$C94,'SP List (I-REAP)'!$P:$P,AllPGundertake!$J$3,'SP List (I-REAP)'!$I:$I,$N$6),IF($J$3="Pipelined Subprojects",SUMIFS('SP List (I-REAP)'!$AD:$AD,'SP List (I-REAP)'!$D:$D,AllPGundertake!$C94,'SP List (I-REAP)'!$P:$P,AllPGundertake!$J$3,'SP List (I-REAP)'!$I:$I,$N$6))))</f>
        <v>0</v>
      </c>
      <c r="R94" s="149" t="str">
        <f>IF($J$3="Entire Portfolio",COUNTIFS('SP List (I-REAP)'!$D:$D,AllPGundertake!$C94,'SP List (I-REAP)'!$I:$I,$R$6),IF($J$3="Approved Subprojects",COUNTIFS('SP List (I-REAP)'!$D:$D,AllPGundertake!$C94,'SP List (I-REAP)'!$P:$P,AllPGundertake!$J$3,'SP List (I-REAP)'!$I:$I,$R$6),IF($J$3="Pipelined Subprojects",COUNTIFS('SP List (I-REAP)'!$D:$D,AllPGundertake!$C94,'SP List (I-REAP)'!$P:$P,AllPGundertake!$J$3,'SP List (I-REAP)'!$I:$I,$R$6))))</f>
        <v>0</v>
      </c>
      <c r="S94" s="148" t="str">
        <f>IF($J$3="Entire Portfolio",SUMIFS('SP List (I-REAP)'!$O:$O,'SP List (I-REAP)'!$D:$D,AllPGundertake!$C94,'SP List (I-REAP)'!$I:$I,AllPGundertake!$R$6),IF($J$3="Approved Subprojects",SUMIFS('SP List (I-REAP)'!$O:$O,'SP List (I-REAP)'!$D:$D,AllPGundertake!$C94,'SP List (I-REAP)'!$P:$P,AllPGundertake!$J$3,'SP List (I-REAP)'!$I:$I,AllPGundertake!$R$6),IF($J$3="Pipelined Subprojects",SUMIFS('SP List (I-REAP)'!$O:$O,'SP List (I-REAP)'!$D:$D,AllPGundertake!$C94,'SP List (I-REAP)'!$P:$P,AllPGundertake!$J$3,'SP List (I-REAP)'!$I:$I,AllPGundertake!$R$6))))/1000000</f>
        <v>0</v>
      </c>
      <c r="T94" s="149" t="str">
        <f>IF($J$3="Entire Portfolio",SUMIFS('SP List (I-REAP)'!$AA:$AA,'SP List (I-REAP)'!$D:$D,AllPGundertake!$C94,'SP List (I-REAP)'!$I:$I,$R$6),IF($J$3="Approved Subprojects",SUMIFS('SP List (I-REAP)'!$AA:$AA,'SP List (I-REAP)'!$D:$D,AllPGundertake!$C94,'SP List (I-REAP)'!$P:$P,AllPGundertake!$J$3,'SP List (I-REAP)'!$I:$I,$R$6),IF($J$3="Pipelined Subprojects",SUMIFS('SP List (I-REAP)'!$AA:$AA,'SP List (I-REAP)'!$D:$D,AllPGundertake!$C94,'SP List (I-REAP)'!$P:$P,AllPGundertake!$J$3,'SP List (I-REAP)'!$I:$I,$R$6))))</f>
        <v>0</v>
      </c>
      <c r="U94" s="149" t="str">
        <f>IF($J$3="Entire Portfolio",SUMIFS('SP List (I-REAP)'!$AD:$AD,'SP List (I-REAP)'!$D:$D,AllPGundertake!$C94,'SP List (I-REAP)'!$I:$I,$R$6),IF($J$3="Approved Subprojects",SUMIFS('SP List (I-REAP)'!$AD:$AD,'SP List (I-REAP)'!$D:$D,AllPGundertake!$C94,'SP List (I-REAP)'!$P:$P,AllPGundertake!$J$3,'SP List (I-REAP)'!$I:$I,$R$6),IF($J$3="Pipelined Subprojects",SUMIFS('SP List (I-REAP)'!$AD:$AD,'SP List (I-REAP)'!$D:$D,AllPGundertake!$C94,'SP List (I-REAP)'!$P:$P,AllPGundertake!$J$3,'SP List (I-REAP)'!$I:$I,$R$6))))</f>
        <v>0</v>
      </c>
      <c r="V94" s="149" t="str">
        <f>IF($J$3="Entire Portfolio",COUNTIFS('SP List (I-REAP)'!$D:$D,AllPGundertake!$C94,'SP List (I-REAP)'!$I:$I,$V$6),IF($J$3="Approved Subprojects",COUNTIFS('SP List (I-REAP)'!$D:$D,AllPGundertake!$C94,'SP List (I-REAP)'!$P:$P,AllPGundertake!$J$3,'SP List (I-REAP)'!$I:$I,$V$6),IF($J$3="Pipelined Subprojects",COUNTIFS('SP List (I-REAP)'!$D:$D,AllPGundertake!$C94,'SP List (I-REAP)'!$P:$P,AllPGundertake!$J$3,'SP List (I-REAP)'!$I:$I,$V$6))))</f>
        <v>0</v>
      </c>
      <c r="W94" s="148" t="str">
        <f>IF($J$3="Entire Portfolio",SUMIFS('SP List (I-REAP)'!$O:$O,'SP List (I-REAP)'!$D:$D,AllPGundertake!$C94,'SP List (I-REAP)'!$I:$I,AllPGundertake!$V$6),IF($J$3="Approved Subprojects",SUMIFS('SP List (I-REAP)'!$O:$O,'SP List (I-REAP)'!$D:$D,AllPGundertake!$C94,'SP List (I-REAP)'!$P:$P,AllPGundertake!$J$3,'SP List (I-REAP)'!$I:$I,AllPGundertake!$V$6),IF($J$3="Pipelined Subprojects",SUMIFS('SP List (I-REAP)'!$O:$O,'SP List (I-REAP)'!$D:$D,AllPGundertake!$C94,'SP List (I-REAP)'!$P:$P,AllPGundertake!$J$3,'SP List (I-REAP)'!$I:$I,AllPGundertake!$V$6))))/1000000</f>
        <v>0</v>
      </c>
      <c r="X94" s="149" t="str">
        <f>IF($J$3="Entire Portfolio",SUMIFS('SP List (I-REAP)'!$AA:$AA,'SP List (I-REAP)'!$D:$D,AllPGundertake!$C94,'SP List (I-REAP)'!$I:$I,$V$6),IF($J$3="Approved Subprojects",SUMIFS('SP List (I-REAP)'!$AA:$AA,'SP List (I-REAP)'!$D:$D,AllPGundertake!$C94,'SP List (I-REAP)'!$P:$P,AllPGundertake!$J$3,'SP List (I-REAP)'!$I:$I,$V$6),IF($J$3="Pipelined Subprojects",SUMIFS('SP List (I-REAP)'!$AA:$AA,'SP List (I-REAP)'!$D:$D,AllPGundertake!$C94,'SP List (I-REAP)'!$P:$P,AllPGundertake!$J$3,'SP List (I-REAP)'!$I:$I,$V$6))))</f>
        <v>0</v>
      </c>
      <c r="Y94" s="149" t="str">
        <f>IF($J$3="Entire Portfolio",SUMIFS('SP List (I-REAP)'!$AD:$AD,'SP List (I-REAP)'!$D:$D,AllPGundertake!$C94,'SP List (I-REAP)'!$I:$I,$V$6),IF($J$3="Approved Subprojects",SUMIFS('SP List (I-REAP)'!$AD:$AD,'SP List (I-REAP)'!$D:$D,AllPGundertake!$C94,'SP List (I-REAP)'!$P:$P,AllPGundertake!$J$3,'SP List (I-REAP)'!$I:$I,$V$6),IF($J$3="Pipelined Subprojects",SUMIFS('SP List (I-REAP)'!$AD:$AD,'SP List (I-REAP)'!$D:$D,AllPGundertake!$C94,'SP List (I-REAP)'!$P:$P,AllPGundertake!$J$3,'SP List (I-REAP)'!$I:$I,$V$6))))</f>
        <v>0</v>
      </c>
    </row>
    <row r="95" spans="1:26">
      <c r="B95" s="196" t="s">
        <v>40</v>
      </c>
      <c r="C95" s="196" t="s">
        <v>93</v>
      </c>
      <c r="D95" s="149" t="str">
        <f>IF($J$3="Entire Portfolio",COUNTIF('SP List (I-REAP)'!$D:$D,AllPGundertake!$C95),IF($J$3="Approved Subprojects",COUNTIFS('SP List (I-REAP)'!$D:$D,AllPGundertake!$C95,'SP List (I-REAP)'!$P:$P,AllPGundertake!$J$3),IF($J$3="Pipelined Subprojects",COUNTIFS('SP List (I-REAP)'!$D:$D,AllPGundertake!$C95,'SP List (I-REAP)'!$P:$P,AllPGundertake!$J$3))))</f>
        <v>0</v>
      </c>
      <c r="E95" s="148" t="str">
        <f>IF($J$3="Entire Portfolio",SUMIF('SP List (I-REAP)'!$D:$D,AllPGundertake!$C95,'SP List (I-REAP)'!$O:$O),IF($J$3="Approved Subprojects",SUMIFS('SP List (I-REAP)'!$O:$O,'SP List (I-REAP)'!$D:$D,AllPGundertake!$C95,'SP List (I-REAP)'!$P:$P,AllPGundertake!$J$3),IF($J$3="Pipelined Subprojects",SUMIFS('SP List (I-REAP)'!$O:$O,'SP List (I-REAP)'!$D:$D,AllPGundertake!$C95,'SP List (I-REAP)'!$P:$P,AllPGundertake!$J$3))))/1000000</f>
        <v>0</v>
      </c>
      <c r="F95" s="149" t="str">
        <f>IF($J$3="Entire Portfolio",SUMIF('SP List (I-REAP)'!$D:$D,AllPGundertake!$C95,'SP List (I-REAP)'!$AA:$AA),IF($J$3="Approved Subprojects",SUMIFS('SP List (I-REAP)'!$AA:$AA,'SP List (I-REAP)'!$D:$D,AllPGundertake!$C95,'SP List (I-REAP)'!$P:$P,AllPGundertake!$J$3),IF($J$3="Pipelined Subprojects",SUMIFS('SP List (I-REAP)'!$AA:$AA,'SP List (I-REAP)'!$D:$D,AllPGundertake!$C95,'SP List (I-REAP)'!$P:$P,AllPGundertake!$J$3))))</f>
        <v>0</v>
      </c>
      <c r="G95" s="149" t="str">
        <f>IF($J$3="Entire Portfolio",SUMIF('SP List (I-REAP)'!$D:$D,AllPGundertake!$C95,'SP List (I-REAP)'!$AD:$AD),IF($J$3="Approved Subprojects",SUMIFS('SP List (I-REAP)'!$AD:$AD,'SP List (I-REAP)'!$D:$D,AllPGundertake!$C95,'SP List (I-REAP)'!$P:$P,AllPGundertake!$J$3),IF($J$3="Pipelined Subprojects",SUMIFS('SP List (I-REAP)'!$AD:$AD,'SP List (I-REAP)'!$D:$D,AllPGundertake!$C95,'SP List (I-REAP)'!$P:$P,AllPGundertake!$J$3))))</f>
        <v>0</v>
      </c>
      <c r="H95" s="159" t="str">
        <f>IFERROR((+E95/F95)*1000," ")</f>
        <v>0</v>
      </c>
      <c r="I95" s="159" t="str">
        <f>IFERROR(E95*1000/G95," ")</f>
        <v>0</v>
      </c>
      <c r="J95" s="149" t="str">
        <f>IF($J$3="Entire Portfolio",COUNTIFS('SP List (I-REAP)'!$D:$D,AllPGundertake!$C95,'SP List (I-REAP)'!$I:$I,$J$6),IF($J$3="Approved Subprojects",COUNTIFS('SP List (I-REAP)'!$D:$D,AllPGundertake!$C95,'SP List (I-REAP)'!$P:$P,AllPGundertake!$J$3,'SP List (I-REAP)'!$I:$I,$J$6),IF($J$3="Pipelined Subprojects",COUNTIFS('SP List (I-REAP)'!$D:$D,AllPGundertake!$C95,'SP List (I-REAP)'!$P:$P,AllPGundertake!$J$3,'SP List (I-REAP)'!$I:$I,$J$6))))</f>
        <v>0</v>
      </c>
      <c r="K95" s="148" t="str">
        <f>IF($J$3="Entire Portfolio",SUMIFS('SP List (I-REAP)'!$O:$O,'SP List (I-REAP)'!$D:$D,AllPGundertake!$C95,'SP List (I-REAP)'!$I:$I,AllPGundertake!$J$6),IF($J$3="Approved Subprojects",SUMIFS('SP List (I-REAP)'!$O:$O,'SP List (I-REAP)'!$D:$D,AllPGundertake!$C95,'SP List (I-REAP)'!$P:$P,AllPGundertake!$J$3,'SP List (I-REAP)'!$I:$I,AllPGundertake!$J$6),IF($J$3="Pipelined Subprojects",SUMIFS('SP List (I-REAP)'!$O:$O,'SP List (I-REAP)'!$D:$D,AllPGundertake!$C95,'SP List (I-REAP)'!$P:$P,AllPGundertake!$J$3,'SP List (I-REAP)'!$I:$I,AllPGundertake!$J$6))))/1000000</f>
        <v>0</v>
      </c>
      <c r="L95" s="149" t="str">
        <f>IF($J$3="Entire Portfolio",SUMIFS('SP List (I-REAP)'!$AA:$AA,'SP List (I-REAP)'!$D:$D,AllPGundertake!$C95,'SP List (I-REAP)'!$I:$I,$J$6),IF($J$3="Approved Subprojects",SUMIFS('SP List (I-REAP)'!$AA:$AA,'SP List (I-REAP)'!$D:$D,AllPGundertake!$C95,'SP List (I-REAP)'!$P:$P,AllPGundertake!$J$3,'SP List (I-REAP)'!$I:$I,$J$6),IF($J$3="Pipelined Subprojects",SUMIFS('SP List (I-REAP)'!$AA:$AA,'SP List (I-REAP)'!$D:$D,AllPGundertake!$C95,'SP List (I-REAP)'!$P:$P,AllPGundertake!$J$3,'SP List (I-REAP)'!$I:$I,$J$6))))</f>
        <v>0</v>
      </c>
      <c r="M95" s="149" t="str">
        <f>IF($J$3="Entire Portfolio",SUMIFS('SP List (I-REAP)'!$AD:$AD,'SP List (I-REAP)'!$D:$D,AllPGundertake!$C95,'SP List (I-REAP)'!$I:$I,$J$6),IF($J$3="Approved Subprojects",SUMIFS('SP List (I-REAP)'!$AD:$AD,'SP List (I-REAP)'!$D:$D,AllPGundertake!$C95,'SP List (I-REAP)'!$P:$P,AllPGundertake!$J$3,'SP List (I-REAP)'!$I:$I,$J$6),IF($J$3="Pipelined Subprojects",SUMIFS('SP List (I-REAP)'!$AD:$AD,'SP List (I-REAP)'!$D:$D,AllPGundertake!$C95,'SP List (I-REAP)'!$P:$P,AllPGundertake!$J$3,'SP List (I-REAP)'!$I:$I,$J$6))))</f>
        <v>0</v>
      </c>
      <c r="N95" s="149" t="str">
        <f>IF($J$3="Entire Portfolio",COUNTIFS('SP List (I-REAP)'!$D:$D,AllPGundertake!$C95,'SP List (I-REAP)'!$I:$I,$N$6),IF($J$3="Approved Subprojects",COUNTIFS('SP List (I-REAP)'!$D:$D,AllPGundertake!$C95,'SP List (I-REAP)'!$P:$P,AllPGundertake!$J$3,'SP List (I-REAP)'!$I:$I,$N$6),IF($J$3="Pipelined Subprojects",COUNTIFS('SP List (I-REAP)'!$D:$D,AllPGundertake!$C95,'SP List (I-REAP)'!$P:$P,AllPGundertake!$J$3,'SP List (I-REAP)'!$I:$I,$N$6))))</f>
        <v>0</v>
      </c>
      <c r="O95" s="148" t="str">
        <f>IF($J$3="Entire Portfolio",SUMIFS('SP List (I-REAP)'!$O:$O,'SP List (I-REAP)'!$D:$D,AllPGundertake!$C95,'SP List (I-REAP)'!$I:$I,AllPGundertake!$N$6),IF($J$3="Approved Subprojects",SUMIFS('SP List (I-REAP)'!$O:$O,'SP List (I-REAP)'!$D:$D,AllPGundertake!$C95,'SP List (I-REAP)'!$P:$P,AllPGundertake!$J$3,'SP List (I-REAP)'!$I:$I,AllPGundertake!$N$6),IF($J$3="Pipelined Subprojects",SUMIFS('SP List (I-REAP)'!$O:$O,'SP List (I-REAP)'!$D:$D,AllPGundertake!$C95,'SP List (I-REAP)'!$P:$P,AllPGundertake!$J$3,'SP List (I-REAP)'!$I:$I,AllPGundertake!$N$6))))/1000000</f>
        <v>0</v>
      </c>
      <c r="P95" s="149" t="str">
        <f>IF($J$3="Entire Portfolio",SUMIFS('SP List (I-REAP)'!$AA:$AA,'SP List (I-REAP)'!$D:$D,AllPGundertake!$C95,'SP List (I-REAP)'!$I:$I,$N$6),IF($J$3="Approved Subprojects",SUMIFS('SP List (I-REAP)'!$AA:$AA,'SP List (I-REAP)'!$D:$D,AllPGundertake!$C95,'SP List (I-REAP)'!$P:$P,AllPGundertake!$J$3,'SP List (I-REAP)'!$I:$I,$N$6),IF($J$3="Pipelined Subprojects",SUMIFS('SP List (I-REAP)'!$AA:$AA,'SP List (I-REAP)'!$D:$D,AllPGundertake!$C95,'SP List (I-REAP)'!$P:$P,AllPGundertake!$J$3,'SP List (I-REAP)'!$I:$I,$N$6))))</f>
        <v>0</v>
      </c>
      <c r="Q95" s="149" t="str">
        <f>IF($J$3="Entire Portfolio",SUMIFS('SP List (I-REAP)'!$AD:$AD,'SP List (I-REAP)'!$D:$D,AllPGundertake!$C95,'SP List (I-REAP)'!$I:$I,$N$6),IF($J$3="Approved Subprojects",SUMIFS('SP List (I-REAP)'!$AD:$AD,'SP List (I-REAP)'!$D:$D,AllPGundertake!$C95,'SP List (I-REAP)'!$P:$P,AllPGundertake!$J$3,'SP List (I-REAP)'!$I:$I,$N$6),IF($J$3="Pipelined Subprojects",SUMIFS('SP List (I-REAP)'!$AD:$AD,'SP List (I-REAP)'!$D:$D,AllPGundertake!$C95,'SP List (I-REAP)'!$P:$P,AllPGundertake!$J$3,'SP List (I-REAP)'!$I:$I,$N$6))))</f>
        <v>0</v>
      </c>
      <c r="R95" s="149" t="str">
        <f>IF($J$3="Entire Portfolio",COUNTIFS('SP List (I-REAP)'!$D:$D,AllPGundertake!$C95,'SP List (I-REAP)'!$I:$I,$R$6),IF($J$3="Approved Subprojects",COUNTIFS('SP List (I-REAP)'!$D:$D,AllPGundertake!$C95,'SP List (I-REAP)'!$P:$P,AllPGundertake!$J$3,'SP List (I-REAP)'!$I:$I,$R$6),IF($J$3="Pipelined Subprojects",COUNTIFS('SP List (I-REAP)'!$D:$D,AllPGundertake!$C95,'SP List (I-REAP)'!$P:$P,AllPGundertake!$J$3,'SP List (I-REAP)'!$I:$I,$R$6))))</f>
        <v>0</v>
      </c>
      <c r="S95" s="148" t="str">
        <f>IF($J$3="Entire Portfolio",SUMIFS('SP List (I-REAP)'!$O:$O,'SP List (I-REAP)'!$D:$D,AllPGundertake!$C95,'SP List (I-REAP)'!$I:$I,AllPGundertake!$R$6),IF($J$3="Approved Subprojects",SUMIFS('SP List (I-REAP)'!$O:$O,'SP List (I-REAP)'!$D:$D,AllPGundertake!$C95,'SP List (I-REAP)'!$P:$P,AllPGundertake!$J$3,'SP List (I-REAP)'!$I:$I,AllPGundertake!$R$6),IF($J$3="Pipelined Subprojects",SUMIFS('SP List (I-REAP)'!$O:$O,'SP List (I-REAP)'!$D:$D,AllPGundertake!$C95,'SP List (I-REAP)'!$P:$P,AllPGundertake!$J$3,'SP List (I-REAP)'!$I:$I,AllPGundertake!$R$6))))/1000000</f>
        <v>0</v>
      </c>
      <c r="T95" s="149" t="str">
        <f>IF($J$3="Entire Portfolio",SUMIFS('SP List (I-REAP)'!$AA:$AA,'SP List (I-REAP)'!$D:$D,AllPGundertake!$C95,'SP List (I-REAP)'!$I:$I,$R$6),IF($J$3="Approved Subprojects",SUMIFS('SP List (I-REAP)'!$AA:$AA,'SP List (I-REAP)'!$D:$D,AllPGundertake!$C95,'SP List (I-REAP)'!$P:$P,AllPGundertake!$J$3,'SP List (I-REAP)'!$I:$I,$R$6),IF($J$3="Pipelined Subprojects",SUMIFS('SP List (I-REAP)'!$AA:$AA,'SP List (I-REAP)'!$D:$D,AllPGundertake!$C95,'SP List (I-REAP)'!$P:$P,AllPGundertake!$J$3,'SP List (I-REAP)'!$I:$I,$R$6))))</f>
        <v>0</v>
      </c>
      <c r="U95" s="149" t="str">
        <f>IF($J$3="Entire Portfolio",SUMIFS('SP List (I-REAP)'!$AD:$AD,'SP List (I-REAP)'!$D:$D,AllPGundertake!$C95,'SP List (I-REAP)'!$I:$I,$R$6),IF($J$3="Approved Subprojects",SUMIFS('SP List (I-REAP)'!$AD:$AD,'SP List (I-REAP)'!$D:$D,AllPGundertake!$C95,'SP List (I-REAP)'!$P:$P,AllPGundertake!$J$3,'SP List (I-REAP)'!$I:$I,$R$6),IF($J$3="Pipelined Subprojects",SUMIFS('SP List (I-REAP)'!$AD:$AD,'SP List (I-REAP)'!$D:$D,AllPGundertake!$C95,'SP List (I-REAP)'!$P:$P,AllPGundertake!$J$3,'SP List (I-REAP)'!$I:$I,$R$6))))</f>
        <v>0</v>
      </c>
      <c r="V95" s="149" t="str">
        <f>IF($J$3="Entire Portfolio",COUNTIFS('SP List (I-REAP)'!$D:$D,AllPGundertake!$C95,'SP List (I-REAP)'!$I:$I,$V$6),IF($J$3="Approved Subprojects",COUNTIFS('SP List (I-REAP)'!$D:$D,AllPGundertake!$C95,'SP List (I-REAP)'!$P:$P,AllPGundertake!$J$3,'SP List (I-REAP)'!$I:$I,$V$6),IF($J$3="Pipelined Subprojects",COUNTIFS('SP List (I-REAP)'!$D:$D,AllPGundertake!$C95,'SP List (I-REAP)'!$P:$P,AllPGundertake!$J$3,'SP List (I-REAP)'!$I:$I,$V$6))))</f>
        <v>0</v>
      </c>
      <c r="W95" s="148" t="str">
        <f>IF($J$3="Entire Portfolio",SUMIFS('SP List (I-REAP)'!$O:$O,'SP List (I-REAP)'!$D:$D,AllPGundertake!$C95,'SP List (I-REAP)'!$I:$I,AllPGundertake!$V$6),IF($J$3="Approved Subprojects",SUMIFS('SP List (I-REAP)'!$O:$O,'SP List (I-REAP)'!$D:$D,AllPGundertake!$C95,'SP List (I-REAP)'!$P:$P,AllPGundertake!$J$3,'SP List (I-REAP)'!$I:$I,AllPGundertake!$V$6),IF($J$3="Pipelined Subprojects",SUMIFS('SP List (I-REAP)'!$O:$O,'SP List (I-REAP)'!$D:$D,AllPGundertake!$C95,'SP List (I-REAP)'!$P:$P,AllPGundertake!$J$3,'SP List (I-REAP)'!$I:$I,AllPGundertake!$V$6))))/1000000</f>
        <v>0</v>
      </c>
      <c r="X95" s="149" t="str">
        <f>IF($J$3="Entire Portfolio",SUMIFS('SP List (I-REAP)'!$AA:$AA,'SP List (I-REAP)'!$D:$D,AllPGundertake!$C95,'SP List (I-REAP)'!$I:$I,$V$6),IF($J$3="Approved Subprojects",SUMIFS('SP List (I-REAP)'!$AA:$AA,'SP List (I-REAP)'!$D:$D,AllPGundertake!$C95,'SP List (I-REAP)'!$P:$P,AllPGundertake!$J$3,'SP List (I-REAP)'!$I:$I,$V$6),IF($J$3="Pipelined Subprojects",SUMIFS('SP List (I-REAP)'!$AA:$AA,'SP List (I-REAP)'!$D:$D,AllPGundertake!$C95,'SP List (I-REAP)'!$P:$P,AllPGundertake!$J$3,'SP List (I-REAP)'!$I:$I,$V$6))))</f>
        <v>0</v>
      </c>
      <c r="Y95" s="149" t="str">
        <f>IF($J$3="Entire Portfolio",SUMIFS('SP List (I-REAP)'!$AD:$AD,'SP List (I-REAP)'!$D:$D,AllPGundertake!$C95,'SP List (I-REAP)'!$I:$I,$V$6),IF($J$3="Approved Subprojects",SUMIFS('SP List (I-REAP)'!$AD:$AD,'SP List (I-REAP)'!$D:$D,AllPGundertake!$C95,'SP List (I-REAP)'!$P:$P,AllPGundertake!$J$3,'SP List (I-REAP)'!$I:$I,$V$6),IF($J$3="Pipelined Subprojects",SUMIFS('SP List (I-REAP)'!$AD:$AD,'SP List (I-REAP)'!$D:$D,AllPGundertake!$C95,'SP List (I-REAP)'!$P:$P,AllPGundertake!$J$3,'SP List (I-REAP)'!$I:$I,$V$6))))</f>
        <v>0</v>
      </c>
    </row>
    <row r="96" spans="1:26">
      <c r="B96" s="196" t="s">
        <v>40</v>
      </c>
      <c r="C96" s="196" t="s">
        <v>94</v>
      </c>
      <c r="D96" s="149" t="str">
        <f>IF($J$3="Entire Portfolio",COUNTIF('SP List (I-REAP)'!$D:$D,AllPGundertake!$C96),IF($J$3="Approved Subprojects",COUNTIFS('SP List (I-REAP)'!$D:$D,AllPGundertake!$C96,'SP List (I-REAP)'!$P:$P,AllPGundertake!$J$3),IF($J$3="Pipelined Subprojects",COUNTIFS('SP List (I-REAP)'!$D:$D,AllPGundertake!$C96,'SP List (I-REAP)'!$P:$P,AllPGundertake!$J$3))))</f>
        <v>0</v>
      </c>
      <c r="E96" s="148" t="str">
        <f>IF($J$3="Entire Portfolio",SUMIF('SP List (I-REAP)'!$D:$D,AllPGundertake!$C96,'SP List (I-REAP)'!$O:$O),IF($J$3="Approved Subprojects",SUMIFS('SP List (I-REAP)'!$O:$O,'SP List (I-REAP)'!$D:$D,AllPGundertake!$C96,'SP List (I-REAP)'!$P:$P,AllPGundertake!$J$3),IF($J$3="Pipelined Subprojects",SUMIFS('SP List (I-REAP)'!$O:$O,'SP List (I-REAP)'!$D:$D,AllPGundertake!$C96,'SP List (I-REAP)'!$P:$P,AllPGundertake!$J$3))))/1000000</f>
        <v>0</v>
      </c>
      <c r="F96" s="149" t="str">
        <f>IF($J$3="Entire Portfolio",SUMIF('SP List (I-REAP)'!$D:$D,AllPGundertake!$C96,'SP List (I-REAP)'!$AA:$AA),IF($J$3="Approved Subprojects",SUMIFS('SP List (I-REAP)'!$AA:$AA,'SP List (I-REAP)'!$D:$D,AllPGundertake!$C96,'SP List (I-REAP)'!$P:$P,AllPGundertake!$J$3),IF($J$3="Pipelined Subprojects",SUMIFS('SP List (I-REAP)'!$AA:$AA,'SP List (I-REAP)'!$D:$D,AllPGundertake!$C96,'SP List (I-REAP)'!$P:$P,AllPGundertake!$J$3))))</f>
        <v>0</v>
      </c>
      <c r="G96" s="149" t="str">
        <f>IF($J$3="Entire Portfolio",SUMIF('SP List (I-REAP)'!$D:$D,AllPGundertake!$C96,'SP List (I-REAP)'!$AD:$AD),IF($J$3="Approved Subprojects",SUMIFS('SP List (I-REAP)'!$AD:$AD,'SP List (I-REAP)'!$D:$D,AllPGundertake!$C96,'SP List (I-REAP)'!$P:$P,AllPGundertake!$J$3),IF($J$3="Pipelined Subprojects",SUMIFS('SP List (I-REAP)'!$AD:$AD,'SP List (I-REAP)'!$D:$D,AllPGundertake!$C96,'SP List (I-REAP)'!$P:$P,AllPGundertake!$J$3))))</f>
        <v>0</v>
      </c>
      <c r="H96" s="159" t="str">
        <f>IFERROR((+E96/F96)*1000," ")</f>
        <v>0</v>
      </c>
      <c r="I96" s="159" t="str">
        <f>IFERROR(E96*1000/G96," ")</f>
        <v>0</v>
      </c>
      <c r="J96" s="149" t="str">
        <f>IF($J$3="Entire Portfolio",COUNTIFS('SP List (I-REAP)'!$D:$D,AllPGundertake!$C96,'SP List (I-REAP)'!$I:$I,$J$6),IF($J$3="Approved Subprojects",COUNTIFS('SP List (I-REAP)'!$D:$D,AllPGundertake!$C96,'SP List (I-REAP)'!$P:$P,AllPGundertake!$J$3,'SP List (I-REAP)'!$I:$I,$J$6),IF($J$3="Pipelined Subprojects",COUNTIFS('SP List (I-REAP)'!$D:$D,AllPGundertake!$C96,'SP List (I-REAP)'!$P:$P,AllPGundertake!$J$3,'SP List (I-REAP)'!$I:$I,$J$6))))</f>
        <v>0</v>
      </c>
      <c r="K96" s="148" t="str">
        <f>IF($J$3="Entire Portfolio",SUMIFS('SP List (I-REAP)'!$O:$O,'SP List (I-REAP)'!$D:$D,AllPGundertake!$C96,'SP List (I-REAP)'!$I:$I,AllPGundertake!$J$6),IF($J$3="Approved Subprojects",SUMIFS('SP List (I-REAP)'!$O:$O,'SP List (I-REAP)'!$D:$D,AllPGundertake!$C96,'SP List (I-REAP)'!$P:$P,AllPGundertake!$J$3,'SP List (I-REAP)'!$I:$I,AllPGundertake!$J$6),IF($J$3="Pipelined Subprojects",SUMIFS('SP List (I-REAP)'!$O:$O,'SP List (I-REAP)'!$D:$D,AllPGundertake!$C96,'SP List (I-REAP)'!$P:$P,AllPGundertake!$J$3,'SP List (I-REAP)'!$I:$I,AllPGundertake!$J$6))))/1000000</f>
        <v>0</v>
      </c>
      <c r="L96" s="149" t="str">
        <f>IF($J$3="Entire Portfolio",SUMIFS('SP List (I-REAP)'!$AA:$AA,'SP List (I-REAP)'!$D:$D,AllPGundertake!$C96,'SP List (I-REAP)'!$I:$I,$J$6),IF($J$3="Approved Subprojects",SUMIFS('SP List (I-REAP)'!$AA:$AA,'SP List (I-REAP)'!$D:$D,AllPGundertake!$C96,'SP List (I-REAP)'!$P:$P,AllPGundertake!$J$3,'SP List (I-REAP)'!$I:$I,$J$6),IF($J$3="Pipelined Subprojects",SUMIFS('SP List (I-REAP)'!$AA:$AA,'SP List (I-REAP)'!$D:$D,AllPGundertake!$C96,'SP List (I-REAP)'!$P:$P,AllPGundertake!$J$3,'SP List (I-REAP)'!$I:$I,$J$6))))</f>
        <v>0</v>
      </c>
      <c r="M96" s="149" t="str">
        <f>IF($J$3="Entire Portfolio",SUMIFS('SP List (I-REAP)'!$AD:$AD,'SP List (I-REAP)'!$D:$D,AllPGundertake!$C96,'SP List (I-REAP)'!$I:$I,$J$6),IF($J$3="Approved Subprojects",SUMIFS('SP List (I-REAP)'!$AD:$AD,'SP List (I-REAP)'!$D:$D,AllPGundertake!$C96,'SP List (I-REAP)'!$P:$P,AllPGundertake!$J$3,'SP List (I-REAP)'!$I:$I,$J$6),IF($J$3="Pipelined Subprojects",SUMIFS('SP List (I-REAP)'!$AD:$AD,'SP List (I-REAP)'!$D:$D,AllPGundertake!$C96,'SP List (I-REAP)'!$P:$P,AllPGundertake!$J$3,'SP List (I-REAP)'!$I:$I,$J$6))))</f>
        <v>0</v>
      </c>
      <c r="N96" s="149" t="str">
        <f>IF($J$3="Entire Portfolio",COUNTIFS('SP List (I-REAP)'!$D:$D,AllPGundertake!$C96,'SP List (I-REAP)'!$I:$I,$N$6),IF($J$3="Approved Subprojects",COUNTIFS('SP List (I-REAP)'!$D:$D,AllPGundertake!$C96,'SP List (I-REAP)'!$P:$P,AllPGundertake!$J$3,'SP List (I-REAP)'!$I:$I,$N$6),IF($J$3="Pipelined Subprojects",COUNTIFS('SP List (I-REAP)'!$D:$D,AllPGundertake!$C96,'SP List (I-REAP)'!$P:$P,AllPGundertake!$J$3,'SP List (I-REAP)'!$I:$I,$N$6))))</f>
        <v>0</v>
      </c>
      <c r="O96" s="148" t="str">
        <f>IF($J$3="Entire Portfolio",SUMIFS('SP List (I-REAP)'!$O:$O,'SP List (I-REAP)'!$D:$D,AllPGundertake!$C96,'SP List (I-REAP)'!$I:$I,AllPGundertake!$N$6),IF($J$3="Approved Subprojects",SUMIFS('SP List (I-REAP)'!$O:$O,'SP List (I-REAP)'!$D:$D,AllPGundertake!$C96,'SP List (I-REAP)'!$P:$P,AllPGundertake!$J$3,'SP List (I-REAP)'!$I:$I,AllPGundertake!$N$6),IF($J$3="Pipelined Subprojects",SUMIFS('SP List (I-REAP)'!$O:$O,'SP List (I-REAP)'!$D:$D,AllPGundertake!$C96,'SP List (I-REAP)'!$P:$P,AllPGundertake!$J$3,'SP List (I-REAP)'!$I:$I,AllPGundertake!$N$6))))/1000000</f>
        <v>0</v>
      </c>
      <c r="P96" s="149" t="str">
        <f>IF($J$3="Entire Portfolio",SUMIFS('SP List (I-REAP)'!$AA:$AA,'SP List (I-REAP)'!$D:$D,AllPGundertake!$C96,'SP List (I-REAP)'!$I:$I,$N$6),IF($J$3="Approved Subprojects",SUMIFS('SP List (I-REAP)'!$AA:$AA,'SP List (I-REAP)'!$D:$D,AllPGundertake!$C96,'SP List (I-REAP)'!$P:$P,AllPGundertake!$J$3,'SP List (I-REAP)'!$I:$I,$N$6),IF($J$3="Pipelined Subprojects",SUMIFS('SP List (I-REAP)'!$AA:$AA,'SP List (I-REAP)'!$D:$D,AllPGundertake!$C96,'SP List (I-REAP)'!$P:$P,AllPGundertake!$J$3,'SP List (I-REAP)'!$I:$I,$N$6))))</f>
        <v>0</v>
      </c>
      <c r="Q96" s="149" t="str">
        <f>IF($J$3="Entire Portfolio",SUMIFS('SP List (I-REAP)'!$AD:$AD,'SP List (I-REAP)'!$D:$D,AllPGundertake!$C96,'SP List (I-REAP)'!$I:$I,$N$6),IF($J$3="Approved Subprojects",SUMIFS('SP List (I-REAP)'!$AD:$AD,'SP List (I-REAP)'!$D:$D,AllPGundertake!$C96,'SP List (I-REAP)'!$P:$P,AllPGundertake!$J$3,'SP List (I-REAP)'!$I:$I,$N$6),IF($J$3="Pipelined Subprojects",SUMIFS('SP List (I-REAP)'!$AD:$AD,'SP List (I-REAP)'!$D:$D,AllPGundertake!$C96,'SP List (I-REAP)'!$P:$P,AllPGundertake!$J$3,'SP List (I-REAP)'!$I:$I,$N$6))))</f>
        <v>0</v>
      </c>
      <c r="R96" s="149" t="str">
        <f>IF($J$3="Entire Portfolio",COUNTIFS('SP List (I-REAP)'!$D:$D,AllPGundertake!$C96,'SP List (I-REAP)'!$I:$I,$R$6),IF($J$3="Approved Subprojects",COUNTIFS('SP List (I-REAP)'!$D:$D,AllPGundertake!$C96,'SP List (I-REAP)'!$P:$P,AllPGundertake!$J$3,'SP List (I-REAP)'!$I:$I,$R$6),IF($J$3="Pipelined Subprojects",COUNTIFS('SP List (I-REAP)'!$D:$D,AllPGundertake!$C96,'SP List (I-REAP)'!$P:$P,AllPGundertake!$J$3,'SP List (I-REAP)'!$I:$I,$R$6))))</f>
        <v>0</v>
      </c>
      <c r="S96" s="148" t="str">
        <f>IF($J$3="Entire Portfolio",SUMIFS('SP List (I-REAP)'!$O:$O,'SP List (I-REAP)'!$D:$D,AllPGundertake!$C96,'SP List (I-REAP)'!$I:$I,AllPGundertake!$R$6),IF($J$3="Approved Subprojects",SUMIFS('SP List (I-REAP)'!$O:$O,'SP List (I-REAP)'!$D:$D,AllPGundertake!$C96,'SP List (I-REAP)'!$P:$P,AllPGundertake!$J$3,'SP List (I-REAP)'!$I:$I,AllPGundertake!$R$6),IF($J$3="Pipelined Subprojects",SUMIFS('SP List (I-REAP)'!$O:$O,'SP List (I-REAP)'!$D:$D,AllPGundertake!$C96,'SP List (I-REAP)'!$P:$P,AllPGundertake!$J$3,'SP List (I-REAP)'!$I:$I,AllPGundertake!$R$6))))/1000000</f>
        <v>0</v>
      </c>
      <c r="T96" s="149" t="str">
        <f>IF($J$3="Entire Portfolio",SUMIFS('SP List (I-REAP)'!$AA:$AA,'SP List (I-REAP)'!$D:$D,AllPGundertake!$C96,'SP List (I-REAP)'!$I:$I,$R$6),IF($J$3="Approved Subprojects",SUMIFS('SP List (I-REAP)'!$AA:$AA,'SP List (I-REAP)'!$D:$D,AllPGundertake!$C96,'SP List (I-REAP)'!$P:$P,AllPGundertake!$J$3,'SP List (I-REAP)'!$I:$I,$R$6),IF($J$3="Pipelined Subprojects",SUMIFS('SP List (I-REAP)'!$AA:$AA,'SP List (I-REAP)'!$D:$D,AllPGundertake!$C96,'SP List (I-REAP)'!$P:$P,AllPGundertake!$J$3,'SP List (I-REAP)'!$I:$I,$R$6))))</f>
        <v>0</v>
      </c>
      <c r="U96" s="149" t="str">
        <f>IF($J$3="Entire Portfolio",SUMIFS('SP List (I-REAP)'!$AD:$AD,'SP List (I-REAP)'!$D:$D,AllPGundertake!$C96,'SP List (I-REAP)'!$I:$I,$R$6),IF($J$3="Approved Subprojects",SUMIFS('SP List (I-REAP)'!$AD:$AD,'SP List (I-REAP)'!$D:$D,AllPGundertake!$C96,'SP List (I-REAP)'!$P:$P,AllPGundertake!$J$3,'SP List (I-REAP)'!$I:$I,$R$6),IF($J$3="Pipelined Subprojects",SUMIFS('SP List (I-REAP)'!$AD:$AD,'SP List (I-REAP)'!$D:$D,AllPGundertake!$C96,'SP List (I-REAP)'!$P:$P,AllPGundertake!$J$3,'SP List (I-REAP)'!$I:$I,$R$6))))</f>
        <v>0</v>
      </c>
      <c r="V96" s="149" t="str">
        <f>IF($J$3="Entire Portfolio",COUNTIFS('SP List (I-REAP)'!$D:$D,AllPGundertake!$C96,'SP List (I-REAP)'!$I:$I,$V$6),IF($J$3="Approved Subprojects",COUNTIFS('SP List (I-REAP)'!$D:$D,AllPGundertake!$C96,'SP List (I-REAP)'!$P:$P,AllPGundertake!$J$3,'SP List (I-REAP)'!$I:$I,$V$6),IF($J$3="Pipelined Subprojects",COUNTIFS('SP List (I-REAP)'!$D:$D,AllPGundertake!$C96,'SP List (I-REAP)'!$P:$P,AllPGundertake!$J$3,'SP List (I-REAP)'!$I:$I,$V$6))))</f>
        <v>0</v>
      </c>
      <c r="W96" s="148" t="str">
        <f>IF($J$3="Entire Portfolio",SUMIFS('SP List (I-REAP)'!$O:$O,'SP List (I-REAP)'!$D:$D,AllPGundertake!$C96,'SP List (I-REAP)'!$I:$I,AllPGundertake!$V$6),IF($J$3="Approved Subprojects",SUMIFS('SP List (I-REAP)'!$O:$O,'SP List (I-REAP)'!$D:$D,AllPGundertake!$C96,'SP List (I-REAP)'!$P:$P,AllPGundertake!$J$3,'SP List (I-REAP)'!$I:$I,AllPGundertake!$V$6),IF($J$3="Pipelined Subprojects",SUMIFS('SP List (I-REAP)'!$O:$O,'SP List (I-REAP)'!$D:$D,AllPGundertake!$C96,'SP List (I-REAP)'!$P:$P,AllPGundertake!$J$3,'SP List (I-REAP)'!$I:$I,AllPGundertake!$V$6))))/1000000</f>
        <v>0</v>
      </c>
      <c r="X96" s="149" t="str">
        <f>IF($J$3="Entire Portfolio",SUMIFS('SP List (I-REAP)'!$AA:$AA,'SP List (I-REAP)'!$D:$D,AllPGundertake!$C96,'SP List (I-REAP)'!$I:$I,$V$6),IF($J$3="Approved Subprojects",SUMIFS('SP List (I-REAP)'!$AA:$AA,'SP List (I-REAP)'!$D:$D,AllPGundertake!$C96,'SP List (I-REAP)'!$P:$P,AllPGundertake!$J$3,'SP List (I-REAP)'!$I:$I,$V$6),IF($J$3="Pipelined Subprojects",SUMIFS('SP List (I-REAP)'!$AA:$AA,'SP List (I-REAP)'!$D:$D,AllPGundertake!$C96,'SP List (I-REAP)'!$P:$P,AllPGundertake!$J$3,'SP List (I-REAP)'!$I:$I,$V$6))))</f>
        <v>0</v>
      </c>
      <c r="Y96" s="149" t="str">
        <f>IF($J$3="Entire Portfolio",SUMIFS('SP List (I-REAP)'!$AD:$AD,'SP List (I-REAP)'!$D:$D,AllPGundertake!$C96,'SP List (I-REAP)'!$I:$I,$V$6),IF($J$3="Approved Subprojects",SUMIFS('SP List (I-REAP)'!$AD:$AD,'SP List (I-REAP)'!$D:$D,AllPGundertake!$C96,'SP List (I-REAP)'!$P:$P,AllPGundertake!$J$3,'SP List (I-REAP)'!$I:$I,$V$6),IF($J$3="Pipelined Subprojects",SUMIFS('SP List (I-REAP)'!$AD:$AD,'SP List (I-REAP)'!$D:$D,AllPGundertake!$C96,'SP List (I-REAP)'!$P:$P,AllPGundertake!$J$3,'SP List (I-REAP)'!$I:$I,$V$6))))</f>
        <v>0</v>
      </c>
    </row>
    <row r="97" spans="1:26">
      <c r="B97" s="302" t="s">
        <v>2033</v>
      </c>
      <c r="C97" s="303"/>
      <c r="D97" s="215" t="str">
        <f>SUM(D92:D96)</f>
        <v>0</v>
      </c>
      <c r="E97" s="211" t="str">
        <f>SUM(E92:E96)</f>
        <v>0</v>
      </c>
      <c r="F97" s="215" t="str">
        <f>SUM(F92:F96)</f>
        <v>0</v>
      </c>
      <c r="G97" s="215" t="str">
        <f>SUM(G92:G96)</f>
        <v>0</v>
      </c>
      <c r="H97" s="211" t="str">
        <f>IFERROR((+E97/F97)*1000," ")</f>
        <v>0</v>
      </c>
      <c r="I97" s="211" t="str">
        <f>IFERROR(E97*1000/G97," ")</f>
        <v>0</v>
      </c>
      <c r="J97" s="215" t="str">
        <f>SUM(J92:J96)</f>
        <v>0</v>
      </c>
      <c r="K97" s="211" t="str">
        <f>SUM(K92:K96)</f>
        <v>0</v>
      </c>
      <c r="L97" s="215" t="str">
        <f>SUM(L92:L96)</f>
        <v>0</v>
      </c>
      <c r="M97" s="215" t="str">
        <f>SUM(M92:M96)</f>
        <v>0</v>
      </c>
      <c r="N97" s="215" t="str">
        <f>SUM(N92:N96)</f>
        <v>0</v>
      </c>
      <c r="O97" s="211" t="str">
        <f>SUM(O92:O96)</f>
        <v>0</v>
      </c>
      <c r="P97" s="215" t="str">
        <f>SUM(P92:P96)</f>
        <v>0</v>
      </c>
      <c r="Q97" s="215" t="str">
        <f>SUM(Q92:Q96)</f>
        <v>0</v>
      </c>
      <c r="R97" s="215" t="str">
        <f>SUM(R92:R96)</f>
        <v>0</v>
      </c>
      <c r="S97" s="211" t="str">
        <f>SUM(S92:S96)</f>
        <v>0</v>
      </c>
      <c r="T97" s="215" t="str">
        <f>SUM(T92:T96)</f>
        <v>0</v>
      </c>
      <c r="U97" s="215" t="str">
        <f>SUM(U92:U96)</f>
        <v>0</v>
      </c>
      <c r="V97" s="215" t="str">
        <f>SUM(V92:V96)</f>
        <v>0</v>
      </c>
      <c r="W97" s="211" t="str">
        <f>SUM(W92:W96)</f>
        <v>0</v>
      </c>
      <c r="X97" s="215" t="str">
        <f>SUM(X92:X96)</f>
        <v>0</v>
      </c>
      <c r="Y97" s="215" t="str">
        <f>SUM(Y92:Y96)</f>
        <v>0</v>
      </c>
    </row>
    <row r="98" spans="1:26">
      <c r="B98" s="196" t="s">
        <v>42</v>
      </c>
      <c r="C98" s="196" t="s">
        <v>66</v>
      </c>
      <c r="D98" s="149" t="str">
        <f>IF($J$3="Entire Portfolio",COUNTIF('SP List (I-REAP)'!$D:$D,AllPGundertake!$C98),IF($J$3="Approved Subprojects",COUNTIFS('SP List (I-REAP)'!$D:$D,AllPGundertake!$C98,'SP List (I-REAP)'!$P:$P,AllPGundertake!$J$3),IF($J$3="Pipelined Subprojects",COUNTIFS('SP List (I-REAP)'!$D:$D,AllPGundertake!$C98,'SP List (I-REAP)'!$P:$P,AllPGundertake!$J$3))))</f>
        <v>0</v>
      </c>
      <c r="E98" s="148" t="str">
        <f>IF($J$3="Entire Portfolio",SUMIF('SP List (I-REAP)'!$D:$D,AllPGundertake!$C98,'SP List (I-REAP)'!$O:$O),IF($J$3="Approved Subprojects",SUMIFS('SP List (I-REAP)'!$O:$O,'SP List (I-REAP)'!$D:$D,AllPGundertake!$C98,'SP List (I-REAP)'!$P:$P,AllPGundertake!$J$3),IF($J$3="Pipelined Subprojects",SUMIFS('SP List (I-REAP)'!$O:$O,'SP List (I-REAP)'!$D:$D,AllPGundertake!$C98,'SP List (I-REAP)'!$P:$P,AllPGundertake!$J$3))))/1000000</f>
        <v>0</v>
      </c>
      <c r="F98" s="149" t="str">
        <f>IF($J$3="Entire Portfolio",SUMIF('SP List (I-REAP)'!$D:$D,AllPGundertake!$C98,'SP List (I-REAP)'!$AA:$AA),IF($J$3="Approved Subprojects",SUMIFS('SP List (I-REAP)'!$AA:$AA,'SP List (I-REAP)'!$D:$D,AllPGundertake!$C98,'SP List (I-REAP)'!$P:$P,AllPGundertake!$J$3),IF($J$3="Pipelined Subprojects",SUMIFS('SP List (I-REAP)'!$AA:$AA,'SP List (I-REAP)'!$D:$D,AllPGundertake!$C98,'SP List (I-REAP)'!$P:$P,AllPGundertake!$J$3))))</f>
        <v>0</v>
      </c>
      <c r="G98" s="149" t="str">
        <f>IF($J$3="Entire Portfolio",SUMIF('SP List (I-REAP)'!$D:$D,AllPGundertake!$C98,'SP List (I-REAP)'!$AD:$AD),IF($J$3="Approved Subprojects",SUMIFS('SP List (I-REAP)'!$AD:$AD,'SP List (I-REAP)'!$D:$D,AllPGundertake!$C98,'SP List (I-REAP)'!$P:$P,AllPGundertake!$J$3),IF($J$3="Pipelined Subprojects",SUMIFS('SP List (I-REAP)'!$AD:$AD,'SP List (I-REAP)'!$D:$D,AllPGundertake!$C98,'SP List (I-REAP)'!$P:$P,AllPGundertake!$J$3))))</f>
        <v>0</v>
      </c>
      <c r="H98" s="159" t="str">
        <f>IFERROR((+E98/F98)*1000," ")</f>
        <v>0</v>
      </c>
      <c r="I98" s="159" t="str">
        <f>IFERROR(E98*1000/G98," ")</f>
        <v>0</v>
      </c>
      <c r="J98" s="149" t="str">
        <f>IF($J$3="Entire Portfolio",COUNTIFS('SP List (I-REAP)'!$D:$D,AllPGundertake!$C98,'SP List (I-REAP)'!$I:$I,$J$6),IF($J$3="Approved Subprojects",COUNTIFS('SP List (I-REAP)'!$D:$D,AllPGundertake!$C98,'SP List (I-REAP)'!$P:$P,AllPGundertake!$J$3,'SP List (I-REAP)'!$I:$I,$J$6),IF($J$3="Pipelined Subprojects",COUNTIFS('SP List (I-REAP)'!$D:$D,AllPGundertake!$C98,'SP List (I-REAP)'!$P:$P,AllPGundertake!$J$3,'SP List (I-REAP)'!$I:$I,$J$6))))</f>
        <v>0</v>
      </c>
      <c r="K98" s="148" t="str">
        <f>IF($J$3="Entire Portfolio",SUMIFS('SP List (I-REAP)'!$O:$O,'SP List (I-REAP)'!$D:$D,AllPGundertake!$C98,'SP List (I-REAP)'!$I:$I,AllPGundertake!$J$6),IF($J$3="Approved Subprojects",SUMIFS('SP List (I-REAP)'!$O:$O,'SP List (I-REAP)'!$D:$D,AllPGundertake!$C98,'SP List (I-REAP)'!$P:$P,AllPGundertake!$J$3,'SP List (I-REAP)'!$I:$I,AllPGundertake!$J$6),IF($J$3="Pipelined Subprojects",SUMIFS('SP List (I-REAP)'!$O:$O,'SP List (I-REAP)'!$D:$D,AllPGundertake!$C98,'SP List (I-REAP)'!$P:$P,AllPGundertake!$J$3,'SP List (I-REAP)'!$I:$I,AllPGundertake!$J$6))))/1000000</f>
        <v>0</v>
      </c>
      <c r="L98" s="149" t="str">
        <f>IF($J$3="Entire Portfolio",SUMIFS('SP List (I-REAP)'!$AA:$AA,'SP List (I-REAP)'!$D:$D,AllPGundertake!$C98,'SP List (I-REAP)'!$I:$I,$J$6),IF($J$3="Approved Subprojects",SUMIFS('SP List (I-REAP)'!$AA:$AA,'SP List (I-REAP)'!$D:$D,AllPGundertake!$C98,'SP List (I-REAP)'!$P:$P,AllPGundertake!$J$3,'SP List (I-REAP)'!$I:$I,$J$6),IF($J$3="Pipelined Subprojects",SUMIFS('SP List (I-REAP)'!$AA:$AA,'SP List (I-REAP)'!$D:$D,AllPGundertake!$C98,'SP List (I-REAP)'!$P:$P,AllPGundertake!$J$3,'SP List (I-REAP)'!$I:$I,$J$6))))</f>
        <v>0</v>
      </c>
      <c r="M98" s="149" t="str">
        <f>IF($J$3="Entire Portfolio",SUMIFS('SP List (I-REAP)'!$AD:$AD,'SP List (I-REAP)'!$D:$D,AllPGundertake!$C98,'SP List (I-REAP)'!$I:$I,$J$6),IF($J$3="Approved Subprojects",SUMIFS('SP List (I-REAP)'!$AD:$AD,'SP List (I-REAP)'!$D:$D,AllPGundertake!$C98,'SP List (I-REAP)'!$P:$P,AllPGundertake!$J$3,'SP List (I-REAP)'!$I:$I,$J$6),IF($J$3="Pipelined Subprojects",SUMIFS('SP List (I-REAP)'!$AD:$AD,'SP List (I-REAP)'!$D:$D,AllPGundertake!$C98,'SP List (I-REAP)'!$P:$P,AllPGundertake!$J$3,'SP List (I-REAP)'!$I:$I,$J$6))))</f>
        <v>0</v>
      </c>
      <c r="N98" s="149" t="str">
        <f>IF($J$3="Entire Portfolio",COUNTIFS('SP List (I-REAP)'!$D:$D,AllPGundertake!$C98,'SP List (I-REAP)'!$I:$I,$N$6),IF($J$3="Approved Subprojects",COUNTIFS('SP List (I-REAP)'!$D:$D,AllPGundertake!$C98,'SP List (I-REAP)'!$P:$P,AllPGundertake!$J$3,'SP List (I-REAP)'!$I:$I,$N$6),IF($J$3="Pipelined Subprojects",COUNTIFS('SP List (I-REAP)'!$D:$D,AllPGundertake!$C98,'SP List (I-REAP)'!$P:$P,AllPGundertake!$J$3,'SP List (I-REAP)'!$I:$I,$N$6))))</f>
        <v>0</v>
      </c>
      <c r="O98" s="148" t="str">
        <f>IF($J$3="Entire Portfolio",SUMIFS('SP List (I-REAP)'!$O:$O,'SP List (I-REAP)'!$D:$D,AllPGundertake!$C98,'SP List (I-REAP)'!$I:$I,AllPGundertake!$N$6),IF($J$3="Approved Subprojects",SUMIFS('SP List (I-REAP)'!$O:$O,'SP List (I-REAP)'!$D:$D,AllPGundertake!$C98,'SP List (I-REAP)'!$P:$P,AllPGundertake!$J$3,'SP List (I-REAP)'!$I:$I,AllPGundertake!$N$6),IF($J$3="Pipelined Subprojects",SUMIFS('SP List (I-REAP)'!$O:$O,'SP List (I-REAP)'!$D:$D,AllPGundertake!$C98,'SP List (I-REAP)'!$P:$P,AllPGundertake!$J$3,'SP List (I-REAP)'!$I:$I,AllPGundertake!$N$6))))/1000000</f>
        <v>0</v>
      </c>
      <c r="P98" s="149" t="str">
        <f>IF($J$3="Entire Portfolio",SUMIFS('SP List (I-REAP)'!$AA:$AA,'SP List (I-REAP)'!$D:$D,AllPGundertake!$C98,'SP List (I-REAP)'!$I:$I,$N$6),IF($J$3="Approved Subprojects",SUMIFS('SP List (I-REAP)'!$AA:$AA,'SP List (I-REAP)'!$D:$D,AllPGundertake!$C98,'SP List (I-REAP)'!$P:$P,AllPGundertake!$J$3,'SP List (I-REAP)'!$I:$I,$N$6),IF($J$3="Pipelined Subprojects",SUMIFS('SP List (I-REAP)'!$AA:$AA,'SP List (I-REAP)'!$D:$D,AllPGundertake!$C98,'SP List (I-REAP)'!$P:$P,AllPGundertake!$J$3,'SP List (I-REAP)'!$I:$I,$N$6))))</f>
        <v>0</v>
      </c>
      <c r="Q98" s="149" t="str">
        <f>IF($J$3="Entire Portfolio",SUMIFS('SP List (I-REAP)'!$AD:$AD,'SP List (I-REAP)'!$D:$D,AllPGundertake!$C98,'SP List (I-REAP)'!$I:$I,$N$6),IF($J$3="Approved Subprojects",SUMIFS('SP List (I-REAP)'!$AD:$AD,'SP List (I-REAP)'!$D:$D,AllPGundertake!$C98,'SP List (I-REAP)'!$P:$P,AllPGundertake!$J$3,'SP List (I-REAP)'!$I:$I,$N$6),IF($J$3="Pipelined Subprojects",SUMIFS('SP List (I-REAP)'!$AD:$AD,'SP List (I-REAP)'!$D:$D,AllPGundertake!$C98,'SP List (I-REAP)'!$P:$P,AllPGundertake!$J$3,'SP List (I-REAP)'!$I:$I,$N$6))))</f>
        <v>0</v>
      </c>
      <c r="R98" s="149" t="str">
        <f>IF($J$3="Entire Portfolio",COUNTIFS('SP List (I-REAP)'!$D:$D,AllPGundertake!$C98,'SP List (I-REAP)'!$I:$I,$R$6),IF($J$3="Approved Subprojects",COUNTIFS('SP List (I-REAP)'!$D:$D,AllPGundertake!$C98,'SP List (I-REAP)'!$P:$P,AllPGundertake!$J$3,'SP List (I-REAP)'!$I:$I,$R$6),IF($J$3="Pipelined Subprojects",COUNTIFS('SP List (I-REAP)'!$D:$D,AllPGundertake!$C98,'SP List (I-REAP)'!$P:$P,AllPGundertake!$J$3,'SP List (I-REAP)'!$I:$I,$R$6))))</f>
        <v>0</v>
      </c>
      <c r="S98" s="148" t="str">
        <f>IF($J$3="Entire Portfolio",SUMIFS('SP List (I-REAP)'!$O:$O,'SP List (I-REAP)'!$D:$D,AllPGundertake!$C98,'SP List (I-REAP)'!$I:$I,AllPGundertake!$R$6),IF($J$3="Approved Subprojects",SUMIFS('SP List (I-REAP)'!$O:$O,'SP List (I-REAP)'!$D:$D,AllPGundertake!$C98,'SP List (I-REAP)'!$P:$P,AllPGundertake!$J$3,'SP List (I-REAP)'!$I:$I,AllPGundertake!$R$6),IF($J$3="Pipelined Subprojects",SUMIFS('SP List (I-REAP)'!$O:$O,'SP List (I-REAP)'!$D:$D,AllPGundertake!$C98,'SP List (I-REAP)'!$P:$P,AllPGundertake!$J$3,'SP List (I-REAP)'!$I:$I,AllPGundertake!$R$6))))/1000000</f>
        <v>0</v>
      </c>
      <c r="T98" s="149" t="str">
        <f>IF($J$3="Entire Portfolio",SUMIFS('SP List (I-REAP)'!$AA:$AA,'SP List (I-REAP)'!$D:$D,AllPGundertake!$C98,'SP List (I-REAP)'!$I:$I,$R$6),IF($J$3="Approved Subprojects",SUMIFS('SP List (I-REAP)'!$AA:$AA,'SP List (I-REAP)'!$D:$D,AllPGundertake!$C98,'SP List (I-REAP)'!$P:$P,AllPGundertake!$J$3,'SP List (I-REAP)'!$I:$I,$R$6),IF($J$3="Pipelined Subprojects",SUMIFS('SP List (I-REAP)'!$AA:$AA,'SP List (I-REAP)'!$D:$D,AllPGundertake!$C98,'SP List (I-REAP)'!$P:$P,AllPGundertake!$J$3,'SP List (I-REAP)'!$I:$I,$R$6))))</f>
        <v>0</v>
      </c>
      <c r="U98" s="149" t="str">
        <f>IF($J$3="Entire Portfolio",SUMIFS('SP List (I-REAP)'!$AD:$AD,'SP List (I-REAP)'!$D:$D,AllPGundertake!$C98,'SP List (I-REAP)'!$I:$I,$R$6),IF($J$3="Approved Subprojects",SUMIFS('SP List (I-REAP)'!$AD:$AD,'SP List (I-REAP)'!$D:$D,AllPGundertake!$C98,'SP List (I-REAP)'!$P:$P,AllPGundertake!$J$3,'SP List (I-REAP)'!$I:$I,$R$6),IF($J$3="Pipelined Subprojects",SUMIFS('SP List (I-REAP)'!$AD:$AD,'SP List (I-REAP)'!$D:$D,AllPGundertake!$C98,'SP List (I-REAP)'!$P:$P,AllPGundertake!$J$3,'SP List (I-REAP)'!$I:$I,$R$6))))</f>
        <v>0</v>
      </c>
      <c r="V98" s="149" t="str">
        <f>IF($J$3="Entire Portfolio",COUNTIFS('SP List (I-REAP)'!$D:$D,AllPGundertake!$C98,'SP List (I-REAP)'!$I:$I,$V$6),IF($J$3="Approved Subprojects",COUNTIFS('SP List (I-REAP)'!$D:$D,AllPGundertake!$C98,'SP List (I-REAP)'!$P:$P,AllPGundertake!$J$3,'SP List (I-REAP)'!$I:$I,$V$6),IF($J$3="Pipelined Subprojects",COUNTIFS('SP List (I-REAP)'!$D:$D,AllPGundertake!$C98,'SP List (I-REAP)'!$P:$P,AllPGundertake!$J$3,'SP List (I-REAP)'!$I:$I,$V$6))))</f>
        <v>0</v>
      </c>
      <c r="W98" s="148" t="str">
        <f>IF($J$3="Entire Portfolio",SUMIFS('SP List (I-REAP)'!$O:$O,'SP List (I-REAP)'!$D:$D,AllPGundertake!$C98,'SP List (I-REAP)'!$I:$I,AllPGundertake!$V$6),IF($J$3="Approved Subprojects",SUMIFS('SP List (I-REAP)'!$O:$O,'SP List (I-REAP)'!$D:$D,AllPGundertake!$C98,'SP List (I-REAP)'!$P:$P,AllPGundertake!$J$3,'SP List (I-REAP)'!$I:$I,AllPGundertake!$V$6),IF($J$3="Pipelined Subprojects",SUMIFS('SP List (I-REAP)'!$O:$O,'SP List (I-REAP)'!$D:$D,AllPGundertake!$C98,'SP List (I-REAP)'!$P:$P,AllPGundertake!$J$3,'SP List (I-REAP)'!$I:$I,AllPGundertake!$V$6))))/1000000</f>
        <v>0</v>
      </c>
      <c r="X98" s="149" t="str">
        <f>IF($J$3="Entire Portfolio",SUMIFS('SP List (I-REAP)'!$AA:$AA,'SP List (I-REAP)'!$D:$D,AllPGundertake!$C98,'SP List (I-REAP)'!$I:$I,$V$6),IF($J$3="Approved Subprojects",SUMIFS('SP List (I-REAP)'!$AA:$AA,'SP List (I-REAP)'!$D:$D,AllPGundertake!$C98,'SP List (I-REAP)'!$P:$P,AllPGundertake!$J$3,'SP List (I-REAP)'!$I:$I,$V$6),IF($J$3="Pipelined Subprojects",SUMIFS('SP List (I-REAP)'!$AA:$AA,'SP List (I-REAP)'!$D:$D,AllPGundertake!$C98,'SP List (I-REAP)'!$P:$P,AllPGundertake!$J$3,'SP List (I-REAP)'!$I:$I,$V$6))))</f>
        <v>0</v>
      </c>
      <c r="Y98" s="149" t="str">
        <f>IF($J$3="Entire Portfolio",SUMIFS('SP List (I-REAP)'!$AD:$AD,'SP List (I-REAP)'!$D:$D,AllPGundertake!$C98,'SP List (I-REAP)'!$I:$I,$V$6),IF($J$3="Approved Subprojects",SUMIFS('SP List (I-REAP)'!$AD:$AD,'SP List (I-REAP)'!$D:$D,AllPGundertake!$C98,'SP List (I-REAP)'!$P:$P,AllPGundertake!$J$3,'SP List (I-REAP)'!$I:$I,$V$6),IF($J$3="Pipelined Subprojects",SUMIFS('SP List (I-REAP)'!$AD:$AD,'SP List (I-REAP)'!$D:$D,AllPGundertake!$C98,'SP List (I-REAP)'!$P:$P,AllPGundertake!$J$3,'SP List (I-REAP)'!$I:$I,$V$6))))</f>
        <v>0</v>
      </c>
    </row>
    <row r="99" spans="1:26">
      <c r="B99" s="196" t="s">
        <v>42</v>
      </c>
      <c r="C99" s="196" t="s">
        <v>96</v>
      </c>
      <c r="D99" s="149" t="str">
        <f>IF($J$3="Entire Portfolio",COUNTIF('SP List (I-REAP)'!$D:$D,AllPGundertake!$C99),IF($J$3="Approved Subprojects",COUNTIFS('SP List (I-REAP)'!$D:$D,AllPGundertake!$C99,'SP List (I-REAP)'!$P:$P,AllPGundertake!$J$3),IF($J$3="Pipelined Subprojects",COUNTIFS('SP List (I-REAP)'!$D:$D,AllPGundertake!$C99,'SP List (I-REAP)'!$P:$P,AllPGundertake!$J$3))))</f>
        <v>0</v>
      </c>
      <c r="E99" s="148" t="str">
        <f>IF($J$3="Entire Portfolio",SUMIF('SP List (I-REAP)'!$D:$D,AllPGundertake!$C99,'SP List (I-REAP)'!$O:$O),IF($J$3="Approved Subprojects",SUMIFS('SP List (I-REAP)'!$O:$O,'SP List (I-REAP)'!$D:$D,AllPGundertake!$C99,'SP List (I-REAP)'!$P:$P,AllPGundertake!$J$3),IF($J$3="Pipelined Subprojects",SUMIFS('SP List (I-REAP)'!$O:$O,'SP List (I-REAP)'!$D:$D,AllPGundertake!$C99,'SP List (I-REAP)'!$P:$P,AllPGundertake!$J$3))))/1000000</f>
        <v>0</v>
      </c>
      <c r="F99" s="149" t="str">
        <f>IF($J$3="Entire Portfolio",SUMIF('SP List (I-REAP)'!$D:$D,AllPGundertake!$C99,'SP List (I-REAP)'!$AA:$AA),IF($J$3="Approved Subprojects",SUMIFS('SP List (I-REAP)'!$AA:$AA,'SP List (I-REAP)'!$D:$D,AllPGundertake!$C99,'SP List (I-REAP)'!$P:$P,AllPGundertake!$J$3),IF($J$3="Pipelined Subprojects",SUMIFS('SP List (I-REAP)'!$AA:$AA,'SP List (I-REAP)'!$D:$D,AllPGundertake!$C99,'SP List (I-REAP)'!$P:$P,AllPGundertake!$J$3))))</f>
        <v>0</v>
      </c>
      <c r="G99" s="149" t="str">
        <f>IF($J$3="Entire Portfolio",SUMIF('SP List (I-REAP)'!$D:$D,AllPGundertake!$C99,'SP List (I-REAP)'!$AD:$AD),IF($J$3="Approved Subprojects",SUMIFS('SP List (I-REAP)'!$AD:$AD,'SP List (I-REAP)'!$D:$D,AllPGundertake!$C99,'SP List (I-REAP)'!$P:$P,AllPGundertake!$J$3),IF($J$3="Pipelined Subprojects",SUMIFS('SP List (I-REAP)'!$AD:$AD,'SP List (I-REAP)'!$D:$D,AllPGundertake!$C99,'SP List (I-REAP)'!$P:$P,AllPGundertake!$J$3))))</f>
        <v>0</v>
      </c>
      <c r="H99" s="159" t="str">
        <f>IFERROR((+E99/F99)*1000," ")</f>
        <v>0</v>
      </c>
      <c r="I99" s="159" t="str">
        <f>IFERROR(E99*1000/G99," ")</f>
        <v>0</v>
      </c>
      <c r="J99" s="149" t="str">
        <f>IF($J$3="Entire Portfolio",COUNTIFS('SP List (I-REAP)'!$D:$D,AllPGundertake!$C99,'SP List (I-REAP)'!$I:$I,$J$6),IF($J$3="Approved Subprojects",COUNTIFS('SP List (I-REAP)'!$D:$D,AllPGundertake!$C99,'SP List (I-REAP)'!$P:$P,AllPGundertake!$J$3,'SP List (I-REAP)'!$I:$I,$J$6),IF($J$3="Pipelined Subprojects",COUNTIFS('SP List (I-REAP)'!$D:$D,AllPGundertake!$C99,'SP List (I-REAP)'!$P:$P,AllPGundertake!$J$3,'SP List (I-REAP)'!$I:$I,$J$6))))</f>
        <v>0</v>
      </c>
      <c r="K99" s="148" t="str">
        <f>IF($J$3="Entire Portfolio",SUMIFS('SP List (I-REAP)'!$O:$O,'SP List (I-REAP)'!$D:$D,AllPGundertake!$C99,'SP List (I-REAP)'!$I:$I,AllPGundertake!$J$6),IF($J$3="Approved Subprojects",SUMIFS('SP List (I-REAP)'!$O:$O,'SP List (I-REAP)'!$D:$D,AllPGundertake!$C99,'SP List (I-REAP)'!$P:$P,AllPGundertake!$J$3,'SP List (I-REAP)'!$I:$I,AllPGundertake!$J$6),IF($J$3="Pipelined Subprojects",SUMIFS('SP List (I-REAP)'!$O:$O,'SP List (I-REAP)'!$D:$D,AllPGundertake!$C99,'SP List (I-REAP)'!$P:$P,AllPGundertake!$J$3,'SP List (I-REAP)'!$I:$I,AllPGundertake!$J$6))))/1000000</f>
        <v>0</v>
      </c>
      <c r="L99" s="149" t="str">
        <f>IF($J$3="Entire Portfolio",SUMIFS('SP List (I-REAP)'!$AA:$AA,'SP List (I-REAP)'!$D:$D,AllPGundertake!$C99,'SP List (I-REAP)'!$I:$I,$J$6),IF($J$3="Approved Subprojects",SUMIFS('SP List (I-REAP)'!$AA:$AA,'SP List (I-REAP)'!$D:$D,AllPGundertake!$C99,'SP List (I-REAP)'!$P:$P,AllPGundertake!$J$3,'SP List (I-REAP)'!$I:$I,$J$6),IF($J$3="Pipelined Subprojects",SUMIFS('SP List (I-REAP)'!$AA:$AA,'SP List (I-REAP)'!$D:$D,AllPGundertake!$C99,'SP List (I-REAP)'!$P:$P,AllPGundertake!$J$3,'SP List (I-REAP)'!$I:$I,$J$6))))</f>
        <v>0</v>
      </c>
      <c r="M99" s="149" t="str">
        <f>IF($J$3="Entire Portfolio",SUMIFS('SP List (I-REAP)'!$AD:$AD,'SP List (I-REAP)'!$D:$D,AllPGundertake!$C99,'SP List (I-REAP)'!$I:$I,$J$6),IF($J$3="Approved Subprojects",SUMIFS('SP List (I-REAP)'!$AD:$AD,'SP List (I-REAP)'!$D:$D,AllPGundertake!$C99,'SP List (I-REAP)'!$P:$P,AllPGundertake!$J$3,'SP List (I-REAP)'!$I:$I,$J$6),IF($J$3="Pipelined Subprojects",SUMIFS('SP List (I-REAP)'!$AD:$AD,'SP List (I-REAP)'!$D:$D,AllPGundertake!$C99,'SP List (I-REAP)'!$P:$P,AllPGundertake!$J$3,'SP List (I-REAP)'!$I:$I,$J$6))))</f>
        <v>0</v>
      </c>
      <c r="N99" s="149" t="str">
        <f>IF($J$3="Entire Portfolio",COUNTIFS('SP List (I-REAP)'!$D:$D,AllPGundertake!$C99,'SP List (I-REAP)'!$I:$I,$N$6),IF($J$3="Approved Subprojects",COUNTIFS('SP List (I-REAP)'!$D:$D,AllPGundertake!$C99,'SP List (I-REAP)'!$P:$P,AllPGundertake!$J$3,'SP List (I-REAP)'!$I:$I,$N$6),IF($J$3="Pipelined Subprojects",COUNTIFS('SP List (I-REAP)'!$D:$D,AllPGundertake!$C99,'SP List (I-REAP)'!$P:$P,AllPGundertake!$J$3,'SP List (I-REAP)'!$I:$I,$N$6))))</f>
        <v>0</v>
      </c>
      <c r="O99" s="148" t="str">
        <f>IF($J$3="Entire Portfolio",SUMIFS('SP List (I-REAP)'!$O:$O,'SP List (I-REAP)'!$D:$D,AllPGundertake!$C99,'SP List (I-REAP)'!$I:$I,AllPGundertake!$N$6),IF($J$3="Approved Subprojects",SUMIFS('SP List (I-REAP)'!$O:$O,'SP List (I-REAP)'!$D:$D,AllPGundertake!$C99,'SP List (I-REAP)'!$P:$P,AllPGundertake!$J$3,'SP List (I-REAP)'!$I:$I,AllPGundertake!$N$6),IF($J$3="Pipelined Subprojects",SUMIFS('SP List (I-REAP)'!$O:$O,'SP List (I-REAP)'!$D:$D,AllPGundertake!$C99,'SP List (I-REAP)'!$P:$P,AllPGundertake!$J$3,'SP List (I-REAP)'!$I:$I,AllPGundertake!$N$6))))/1000000</f>
        <v>0</v>
      </c>
      <c r="P99" s="149" t="str">
        <f>IF($J$3="Entire Portfolio",SUMIFS('SP List (I-REAP)'!$AA:$AA,'SP List (I-REAP)'!$D:$D,AllPGundertake!$C99,'SP List (I-REAP)'!$I:$I,$N$6),IF($J$3="Approved Subprojects",SUMIFS('SP List (I-REAP)'!$AA:$AA,'SP List (I-REAP)'!$D:$D,AllPGundertake!$C99,'SP List (I-REAP)'!$P:$P,AllPGundertake!$J$3,'SP List (I-REAP)'!$I:$I,$N$6),IF($J$3="Pipelined Subprojects",SUMIFS('SP List (I-REAP)'!$AA:$AA,'SP List (I-REAP)'!$D:$D,AllPGundertake!$C99,'SP List (I-REAP)'!$P:$P,AllPGundertake!$J$3,'SP List (I-REAP)'!$I:$I,$N$6))))</f>
        <v>0</v>
      </c>
      <c r="Q99" s="149" t="str">
        <f>IF($J$3="Entire Portfolio",SUMIFS('SP List (I-REAP)'!$AD:$AD,'SP List (I-REAP)'!$D:$D,AllPGundertake!$C99,'SP List (I-REAP)'!$I:$I,$N$6),IF($J$3="Approved Subprojects",SUMIFS('SP List (I-REAP)'!$AD:$AD,'SP List (I-REAP)'!$D:$D,AllPGundertake!$C99,'SP List (I-REAP)'!$P:$P,AllPGundertake!$J$3,'SP List (I-REAP)'!$I:$I,$N$6),IF($J$3="Pipelined Subprojects",SUMIFS('SP List (I-REAP)'!$AD:$AD,'SP List (I-REAP)'!$D:$D,AllPGundertake!$C99,'SP List (I-REAP)'!$P:$P,AllPGundertake!$J$3,'SP List (I-REAP)'!$I:$I,$N$6))))</f>
        <v>0</v>
      </c>
      <c r="R99" s="149" t="str">
        <f>IF($J$3="Entire Portfolio",COUNTIFS('SP List (I-REAP)'!$D:$D,AllPGundertake!$C99,'SP List (I-REAP)'!$I:$I,$R$6),IF($J$3="Approved Subprojects",COUNTIFS('SP List (I-REAP)'!$D:$D,AllPGundertake!$C99,'SP List (I-REAP)'!$P:$P,AllPGundertake!$J$3,'SP List (I-REAP)'!$I:$I,$R$6),IF($J$3="Pipelined Subprojects",COUNTIFS('SP List (I-REAP)'!$D:$D,AllPGundertake!$C99,'SP List (I-REAP)'!$P:$P,AllPGundertake!$J$3,'SP List (I-REAP)'!$I:$I,$R$6))))</f>
        <v>0</v>
      </c>
      <c r="S99" s="148" t="str">
        <f>IF($J$3="Entire Portfolio",SUMIFS('SP List (I-REAP)'!$O:$O,'SP List (I-REAP)'!$D:$D,AllPGundertake!$C99,'SP List (I-REAP)'!$I:$I,AllPGundertake!$R$6),IF($J$3="Approved Subprojects",SUMIFS('SP List (I-REAP)'!$O:$O,'SP List (I-REAP)'!$D:$D,AllPGundertake!$C99,'SP List (I-REAP)'!$P:$P,AllPGundertake!$J$3,'SP List (I-REAP)'!$I:$I,AllPGundertake!$R$6),IF($J$3="Pipelined Subprojects",SUMIFS('SP List (I-REAP)'!$O:$O,'SP List (I-REAP)'!$D:$D,AllPGundertake!$C99,'SP List (I-REAP)'!$P:$P,AllPGundertake!$J$3,'SP List (I-REAP)'!$I:$I,AllPGundertake!$R$6))))/1000000</f>
        <v>0</v>
      </c>
      <c r="T99" s="149" t="str">
        <f>IF($J$3="Entire Portfolio",SUMIFS('SP List (I-REAP)'!$AA:$AA,'SP List (I-REAP)'!$D:$D,AllPGundertake!$C99,'SP List (I-REAP)'!$I:$I,$R$6),IF($J$3="Approved Subprojects",SUMIFS('SP List (I-REAP)'!$AA:$AA,'SP List (I-REAP)'!$D:$D,AllPGundertake!$C99,'SP List (I-REAP)'!$P:$P,AllPGundertake!$J$3,'SP List (I-REAP)'!$I:$I,$R$6),IF($J$3="Pipelined Subprojects",SUMIFS('SP List (I-REAP)'!$AA:$AA,'SP List (I-REAP)'!$D:$D,AllPGundertake!$C99,'SP List (I-REAP)'!$P:$P,AllPGundertake!$J$3,'SP List (I-REAP)'!$I:$I,$R$6))))</f>
        <v>0</v>
      </c>
      <c r="U99" s="149" t="str">
        <f>IF($J$3="Entire Portfolio",SUMIFS('SP List (I-REAP)'!$AD:$AD,'SP List (I-REAP)'!$D:$D,AllPGundertake!$C99,'SP List (I-REAP)'!$I:$I,$R$6),IF($J$3="Approved Subprojects",SUMIFS('SP List (I-REAP)'!$AD:$AD,'SP List (I-REAP)'!$D:$D,AllPGundertake!$C99,'SP List (I-REAP)'!$P:$P,AllPGundertake!$J$3,'SP List (I-REAP)'!$I:$I,$R$6),IF($J$3="Pipelined Subprojects",SUMIFS('SP List (I-REAP)'!$AD:$AD,'SP List (I-REAP)'!$D:$D,AllPGundertake!$C99,'SP List (I-REAP)'!$P:$P,AllPGundertake!$J$3,'SP List (I-REAP)'!$I:$I,$R$6))))</f>
        <v>0</v>
      </c>
      <c r="V99" s="149" t="str">
        <f>IF($J$3="Entire Portfolio",COUNTIFS('SP List (I-REAP)'!$D:$D,AllPGundertake!$C99,'SP List (I-REAP)'!$I:$I,$V$6),IF($J$3="Approved Subprojects",COUNTIFS('SP List (I-REAP)'!$D:$D,AllPGundertake!$C99,'SP List (I-REAP)'!$P:$P,AllPGundertake!$J$3,'SP List (I-REAP)'!$I:$I,$V$6),IF($J$3="Pipelined Subprojects",COUNTIFS('SP List (I-REAP)'!$D:$D,AllPGundertake!$C99,'SP List (I-REAP)'!$P:$P,AllPGundertake!$J$3,'SP List (I-REAP)'!$I:$I,$V$6))))</f>
        <v>0</v>
      </c>
      <c r="W99" s="148" t="str">
        <f>IF($J$3="Entire Portfolio",SUMIFS('SP List (I-REAP)'!$O:$O,'SP List (I-REAP)'!$D:$D,AllPGundertake!$C99,'SP List (I-REAP)'!$I:$I,AllPGundertake!$V$6),IF($J$3="Approved Subprojects",SUMIFS('SP List (I-REAP)'!$O:$O,'SP List (I-REAP)'!$D:$D,AllPGundertake!$C99,'SP List (I-REAP)'!$P:$P,AllPGundertake!$J$3,'SP List (I-REAP)'!$I:$I,AllPGundertake!$V$6),IF($J$3="Pipelined Subprojects",SUMIFS('SP List (I-REAP)'!$O:$O,'SP List (I-REAP)'!$D:$D,AllPGundertake!$C99,'SP List (I-REAP)'!$P:$P,AllPGundertake!$J$3,'SP List (I-REAP)'!$I:$I,AllPGundertake!$V$6))))/1000000</f>
        <v>0</v>
      </c>
      <c r="X99" s="149" t="str">
        <f>IF($J$3="Entire Portfolio",SUMIFS('SP List (I-REAP)'!$AA:$AA,'SP List (I-REAP)'!$D:$D,AllPGundertake!$C99,'SP List (I-REAP)'!$I:$I,$V$6),IF($J$3="Approved Subprojects",SUMIFS('SP List (I-REAP)'!$AA:$AA,'SP List (I-REAP)'!$D:$D,AllPGundertake!$C99,'SP List (I-REAP)'!$P:$P,AllPGundertake!$J$3,'SP List (I-REAP)'!$I:$I,$V$6),IF($J$3="Pipelined Subprojects",SUMIFS('SP List (I-REAP)'!$AA:$AA,'SP List (I-REAP)'!$D:$D,AllPGundertake!$C99,'SP List (I-REAP)'!$P:$P,AllPGundertake!$J$3,'SP List (I-REAP)'!$I:$I,$V$6))))</f>
        <v>0</v>
      </c>
      <c r="Y99" s="149" t="str">
        <f>IF($J$3="Entire Portfolio",SUMIFS('SP List (I-REAP)'!$AD:$AD,'SP List (I-REAP)'!$D:$D,AllPGundertake!$C99,'SP List (I-REAP)'!$I:$I,$V$6),IF($J$3="Approved Subprojects",SUMIFS('SP List (I-REAP)'!$AD:$AD,'SP List (I-REAP)'!$D:$D,AllPGundertake!$C99,'SP List (I-REAP)'!$P:$P,AllPGundertake!$J$3,'SP List (I-REAP)'!$I:$I,$V$6),IF($J$3="Pipelined Subprojects",SUMIFS('SP List (I-REAP)'!$AD:$AD,'SP List (I-REAP)'!$D:$D,AllPGundertake!$C99,'SP List (I-REAP)'!$P:$P,AllPGundertake!$J$3,'SP List (I-REAP)'!$I:$I,$V$6))))</f>
        <v>0</v>
      </c>
    </row>
    <row r="100" spans="1:26">
      <c r="B100" s="302" t="s">
        <v>2033</v>
      </c>
      <c r="C100" s="303"/>
      <c r="D100" s="215" t="str">
        <f>SUM(D98:D99)</f>
        <v>0</v>
      </c>
      <c r="E100" s="211" t="str">
        <f>SUM(E98:E99)</f>
        <v>0</v>
      </c>
      <c r="F100" s="215" t="str">
        <f>SUM(F98:F99)</f>
        <v>0</v>
      </c>
      <c r="G100" s="215" t="str">
        <f>SUM(G98:G99)</f>
        <v>0</v>
      </c>
      <c r="H100" s="211" t="str">
        <f>IFERROR((+E100/F100)*1000," ")</f>
        <v>0</v>
      </c>
      <c r="I100" s="211" t="str">
        <f>IFERROR(E100*1000/G100," ")</f>
        <v>0</v>
      </c>
      <c r="J100" s="215" t="str">
        <f>SUM(J98:J99)</f>
        <v>0</v>
      </c>
      <c r="K100" s="211" t="str">
        <f>SUM(K98:K99)</f>
        <v>0</v>
      </c>
      <c r="L100" s="215" t="str">
        <f>SUM(L98:L99)</f>
        <v>0</v>
      </c>
      <c r="M100" s="215" t="str">
        <f>SUM(M98:M99)</f>
        <v>0</v>
      </c>
      <c r="N100" s="215" t="str">
        <f>SUM(N98:N99)</f>
        <v>0</v>
      </c>
      <c r="O100" s="211" t="str">
        <f>SUM(O98:O99)</f>
        <v>0</v>
      </c>
      <c r="P100" s="215" t="str">
        <f>SUM(P98:P99)</f>
        <v>0</v>
      </c>
      <c r="Q100" s="215" t="str">
        <f>SUM(Q98:Q99)</f>
        <v>0</v>
      </c>
      <c r="R100" s="215" t="str">
        <f>SUM(R98:R99)</f>
        <v>0</v>
      </c>
      <c r="S100" s="211" t="str">
        <f>SUM(S98:S99)</f>
        <v>0</v>
      </c>
      <c r="T100" s="215" t="str">
        <f>SUM(T98:T99)</f>
        <v>0</v>
      </c>
      <c r="U100" s="215" t="str">
        <f>SUM(U98:U99)</f>
        <v>0</v>
      </c>
      <c r="V100" s="215" t="str">
        <f>SUM(V98:V99)</f>
        <v>0</v>
      </c>
      <c r="W100" s="211" t="str">
        <f>SUM(W98:W99)</f>
        <v>0</v>
      </c>
      <c r="X100" s="215" t="str">
        <f>SUM(X98:X99)</f>
        <v>0</v>
      </c>
      <c r="Y100" s="215" t="str">
        <f>SUM(Y98:Y99)</f>
        <v>0</v>
      </c>
    </row>
    <row r="101" spans="1:26">
      <c r="B101" s="296" t="s">
        <v>2002</v>
      </c>
      <c r="C101" s="297"/>
      <c r="D101" s="220" t="str">
        <f>+D8+D34+D53+D73</f>
        <v>0</v>
      </c>
      <c r="E101" s="221" t="str">
        <f>+E8+E34+E53+E73</f>
        <v>0</v>
      </c>
      <c r="F101" s="220" t="str">
        <f>+F8+F34+F53+F73</f>
        <v>0</v>
      </c>
      <c r="G101" s="220" t="str">
        <f>+G8+G34+G53+G73</f>
        <v>0</v>
      </c>
      <c r="H101" s="221" t="str">
        <f>IFERROR((+E101/F101)*1000," ")</f>
        <v>0</v>
      </c>
      <c r="I101" s="221" t="str">
        <f>IFERROR(E101*1000/G101," ")</f>
        <v>0</v>
      </c>
      <c r="J101" s="220" t="str">
        <f>+J8+J34+J53+J73</f>
        <v>0</v>
      </c>
      <c r="K101" s="221" t="str">
        <f>+K8+K34+K53+K73</f>
        <v>0</v>
      </c>
      <c r="L101" s="220" t="str">
        <f>+L8+L34+L53+L73</f>
        <v>0</v>
      </c>
      <c r="M101" s="220" t="str">
        <f>+M8+M34+M53+M73</f>
        <v>0</v>
      </c>
      <c r="N101" s="220" t="str">
        <f>+N8+N34+N53+N73</f>
        <v>0</v>
      </c>
      <c r="O101" s="221" t="str">
        <f>+O8+O34+O53+O73</f>
        <v>0</v>
      </c>
      <c r="P101" s="220" t="str">
        <f>+P8+P34+P53+P73</f>
        <v>0</v>
      </c>
      <c r="Q101" s="220" t="str">
        <f>+Q8+Q34+Q53+Q73</f>
        <v>0</v>
      </c>
      <c r="R101" s="220" t="str">
        <f>+R8+R34+R53+R73</f>
        <v>0</v>
      </c>
      <c r="S101" s="221" t="str">
        <f>+S8+S34+S53+S73</f>
        <v>0</v>
      </c>
      <c r="T101" s="220" t="str">
        <f>+T8+T34+T53+T73</f>
        <v>0</v>
      </c>
      <c r="U101" s="220" t="str">
        <f>+U8+U34+U53+U73</f>
        <v>0</v>
      </c>
      <c r="V101" s="220" t="str">
        <f>+V8+V34+V53+V73</f>
        <v>0</v>
      </c>
      <c r="W101" s="221" t="str">
        <f>+W8+W34+W53+W73</f>
        <v>0</v>
      </c>
      <c r="X101" s="220" t="str">
        <f>+X8+X34+X53+X73</f>
        <v>0</v>
      </c>
      <c r="Y101" s="220" t="str">
        <f>+Y8+Y34+Y53+Y73</f>
        <v>0</v>
      </c>
    </row>
    <row r="103" spans="1:26">
      <c r="E103" s="15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8:C8"/>
    <mergeCell ref="B15:C15"/>
    <mergeCell ref="B20:C20"/>
    <mergeCell ref="B101:C101"/>
    <mergeCell ref="B73:C73"/>
    <mergeCell ref="B76:C76"/>
    <mergeCell ref="B100:C100"/>
    <mergeCell ref="B81:C81"/>
    <mergeCell ref="B86:C86"/>
    <mergeCell ref="B91:C91"/>
    <mergeCell ref="B97:C97"/>
    <mergeCell ref="B53:C53"/>
    <mergeCell ref="B60:C60"/>
    <mergeCell ref="B65:C65"/>
    <mergeCell ref="B72:C72"/>
    <mergeCell ref="B25:C25"/>
    <mergeCell ref="B33:C33"/>
    <mergeCell ref="B34:C34"/>
    <mergeCell ref="B39:C39"/>
    <mergeCell ref="B45:C45"/>
    <mergeCell ref="B52:C52"/>
    <mergeCell ref="J3:L3"/>
    <mergeCell ref="B5:B7"/>
    <mergeCell ref="C5:C7"/>
    <mergeCell ref="D5:I5"/>
    <mergeCell ref="D6:D7"/>
    <mergeCell ref="E6:E7"/>
    <mergeCell ref="F6:F7"/>
    <mergeCell ref="G6:G7"/>
    <mergeCell ref="H6:I6"/>
    <mergeCell ref="J5:Y5"/>
    <mergeCell ref="B4:D4"/>
    <mergeCell ref="V6:Y6"/>
    <mergeCell ref="J6:M6"/>
    <mergeCell ref="N6:Q6"/>
    <mergeCell ref="R6:U6"/>
  </mergeCells>
  <dataValidations count="3">
    <dataValidation type="list" allowBlank="1" showDropDown="0" showInputMessage="1" showErrorMessage="1" sqref="J3">
      <formula1>stage</formula1>
    </dataValidation>
    <dataValidation type="list" allowBlank="1" showDropDown="0" showInputMessage="1" showErrorMessage="1" sqref="K3">
      <formula1>stage</formula1>
    </dataValidation>
    <dataValidation type="list" allowBlank="1" showDropDown="0" showInputMessage="1" showErrorMessage="1" sqref="L3">
      <formula1>stage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B51"/>
  <sheetViews>
    <sheetView tabSelected="0" workbookViewId="0" showGridLines="false" showRowColHeaders="1">
      <selection activeCell="P4" sqref="P4"/>
    </sheetView>
  </sheetViews>
  <sheetFormatPr defaultRowHeight="14.4" defaultColWidth="8.83203125" outlineLevelRow="0" outlineLevelCol="0"/>
  <cols>
    <col min="1" max="1" width="30.6640625" customWidth="true" style="115"/>
    <col min="2" max="2" width="10.83203125" customWidth="true" style="115"/>
    <col min="3" max="3" width="10.83203125" customWidth="true" style="115"/>
    <col min="4" max="4" width="10.83203125" customWidth="true" style="115"/>
    <col min="5" max="5" width="8.1640625" customWidth="true" style="115"/>
    <col min="6" max="6" width="9.33203125" customWidth="true" style="115"/>
    <col min="7" max="7" width="8.1640625" customWidth="true" style="115"/>
    <col min="8" max="8" width="8.1640625" customWidth="true" style="115"/>
    <col min="9" max="9" width="8.1640625" customWidth="true" style="115"/>
    <col min="10" max="10" width="8.1640625" customWidth="true" style="115"/>
    <col min="11" max="11" width="8.1640625" customWidth="true" style="115"/>
    <col min="12" max="12" width="8.1640625" customWidth="true" style="115"/>
    <col min="13" max="13" width="8.1640625" customWidth="true" style="115"/>
    <col min="14" max="14" width="8.1640625" customWidth="true" style="115"/>
    <col min="15" max="15" width="8.1640625" customWidth="true" style="115"/>
    <col min="16" max="16" width="8.1640625" customWidth="true" style="115"/>
    <col min="17" max="17" width="2.83203125" customWidth="true" style="115"/>
    <col min="18" max="18" width="7.83203125" hidden="true" customWidth="true" style="115"/>
    <col min="19" max="19" width="1.6640625" hidden="true" customWidth="true" style="115"/>
    <col min="20" max="20" width="7" hidden="true" customWidth="true" style="115"/>
    <col min="21" max="21" width="1.6640625" hidden="true" customWidth="true" style="115"/>
    <col min="22" max="22" width="6.83203125" hidden="true" customWidth="true" style="115"/>
    <col min="23" max="23" width="1.6640625" hidden="true" customWidth="true" style="115"/>
    <col min="24" max="24" width="9.33203125" hidden="true" customWidth="true" style="115"/>
    <col min="25" max="25" width="10.83203125" hidden="true" customWidth="true" style="115"/>
    <col min="26" max="26" width="10.83203125" hidden="true" customWidth="true" style="115"/>
    <col min="27" max="27" width="10.83203125" hidden="true" customWidth="true" style="115"/>
    <col min="28" max="28" width="10.83203125" customWidth="true" style="0"/>
  </cols>
  <sheetData>
    <row r="1" spans="1:28" customHeight="1" ht="19" hidden="true">
      <c r="A1" s="76" t="s">
        <v>1993</v>
      </c>
      <c r="B1" s="75"/>
      <c r="C1" s="75"/>
      <c r="D1" s="75"/>
      <c r="E1" s="182" t="str">
        <f>+E12+E22</f>
        <v>0</v>
      </c>
      <c r="F1" s="75"/>
      <c r="G1" s="182" t="str">
        <f>+G12+G22</f>
        <v>0</v>
      </c>
      <c r="H1" s="82"/>
      <c r="I1" s="82"/>
      <c r="J1" s="82"/>
    </row>
    <row r="2" spans="1:28" customHeight="1" ht="19" hidden="true">
      <c r="A2" s="76" t="s">
        <v>2046</v>
      </c>
      <c r="B2" s="75"/>
      <c r="C2" s="75"/>
      <c r="D2" s="78"/>
      <c r="E2" s="327"/>
      <c r="F2" s="327"/>
      <c r="G2" s="327"/>
      <c r="H2" s="327"/>
      <c r="I2" s="174"/>
      <c r="J2" s="116"/>
    </row>
    <row r="3" spans="1:28" customHeight="1" ht="19" hidden="true">
      <c r="A3" s="331" t="str">
        <f>TODAY()</f>
        <v>0</v>
      </c>
      <c r="B3" s="331"/>
      <c r="C3" s="331"/>
      <c r="D3" s="331"/>
      <c r="E3" s="186"/>
      <c r="F3" s="186"/>
      <c r="G3" s="186"/>
      <c r="H3" s="116"/>
      <c r="I3" s="116"/>
      <c r="J3" s="116"/>
    </row>
    <row r="4" spans="1:28" customHeight="1" ht="19">
      <c r="A4" s="188" t="s">
        <v>1993</v>
      </c>
      <c r="B4" s="186"/>
      <c r="C4" s="186"/>
      <c r="D4" s="186"/>
      <c r="E4" s="186"/>
      <c r="F4" s="186"/>
      <c r="G4" s="186"/>
      <c r="H4" s="116"/>
      <c r="I4" s="116"/>
      <c r="J4" s="116"/>
    </row>
    <row r="5" spans="1:28" customHeight="1" ht="19">
      <c r="A5" s="188" t="s">
        <v>2047</v>
      </c>
      <c r="B5" s="186"/>
      <c r="C5" s="186"/>
      <c r="D5" s="186"/>
      <c r="E5" s="186"/>
      <c r="F5" s="186"/>
      <c r="G5" s="186"/>
      <c r="H5" s="116"/>
      <c r="I5" s="116"/>
      <c r="J5" s="116"/>
    </row>
    <row r="6" spans="1:28" customHeight="1" ht="19">
      <c r="A6" s="287" t="str">
        <f>+DisburseRegProv!B3</f>
        <v>0</v>
      </c>
      <c r="B6" s="287"/>
      <c r="C6" s="287"/>
      <c r="D6" s="186"/>
      <c r="E6" s="186"/>
      <c r="F6" s="186"/>
      <c r="G6" s="186"/>
      <c r="H6" s="116"/>
      <c r="I6" s="116"/>
      <c r="J6" s="116"/>
    </row>
    <row r="7" spans="1:28" customHeight="1" ht="19">
      <c r="A7" s="186"/>
      <c r="B7" s="186"/>
      <c r="C7" s="186"/>
      <c r="D7" s="186"/>
      <c r="E7" s="185"/>
      <c r="F7" s="185"/>
      <c r="G7" s="185"/>
      <c r="H7" s="84"/>
      <c r="I7" s="84"/>
      <c r="J7" s="84"/>
    </row>
    <row r="8" spans="1:28" customHeight="1" ht="23">
      <c r="A8" s="282" t="s">
        <v>2004</v>
      </c>
      <c r="B8" s="281" t="s">
        <v>1997</v>
      </c>
      <c r="C8" s="288" t="s">
        <v>2048</v>
      </c>
      <c r="D8" s="288" t="s">
        <v>2011</v>
      </c>
      <c r="E8" s="282" t="s">
        <v>2049</v>
      </c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</row>
    <row r="9" spans="1:28" customHeight="1" ht="23">
      <c r="A9" s="282"/>
      <c r="B9" s="281"/>
      <c r="C9" s="292"/>
      <c r="D9" s="292"/>
      <c r="E9" s="328" t="s">
        <v>5</v>
      </c>
      <c r="F9" s="329"/>
      <c r="G9" s="330"/>
      <c r="H9" s="328" t="s">
        <v>10</v>
      </c>
      <c r="I9" s="329"/>
      <c r="J9" s="330"/>
      <c r="K9" s="328" t="s">
        <v>15</v>
      </c>
      <c r="L9" s="329"/>
      <c r="M9" s="330"/>
      <c r="N9" s="328" t="s">
        <v>19</v>
      </c>
      <c r="O9" s="329"/>
      <c r="P9" s="330"/>
      <c r="R9" s="115" t="s">
        <v>5</v>
      </c>
      <c r="T9" s="115" t="s">
        <v>10</v>
      </c>
      <c r="V9" s="115" t="s">
        <v>15</v>
      </c>
      <c r="X9" s="115" t="s">
        <v>19</v>
      </c>
    </row>
    <row r="10" spans="1:28" customHeight="1" ht="49">
      <c r="A10" s="282"/>
      <c r="B10" s="281"/>
      <c r="C10" s="289"/>
      <c r="D10" s="289"/>
      <c r="E10" s="144" t="s">
        <v>2038</v>
      </c>
      <c r="F10" s="145" t="s">
        <v>2023</v>
      </c>
      <c r="G10" s="145" t="s">
        <v>2050</v>
      </c>
      <c r="H10" s="144" t="s">
        <v>2038</v>
      </c>
      <c r="I10" s="145" t="s">
        <v>2023</v>
      </c>
      <c r="J10" s="145" t="s">
        <v>2050</v>
      </c>
      <c r="K10" s="144" t="s">
        <v>2038</v>
      </c>
      <c r="L10" s="145" t="s">
        <v>2023</v>
      </c>
      <c r="M10" s="145" t="s">
        <v>2050</v>
      </c>
      <c r="N10" s="144" t="s">
        <v>2038</v>
      </c>
      <c r="O10" s="145" t="s">
        <v>2023</v>
      </c>
      <c r="P10" s="145" t="s">
        <v>2050</v>
      </c>
    </row>
    <row r="11" spans="1:28">
      <c r="A11" s="85" t="s">
        <v>6</v>
      </c>
      <c r="B11" s="86" t="str">
        <f>+B16+B30+B12</f>
        <v>0</v>
      </c>
      <c r="C11" s="117" t="str">
        <f>+C16+C30+C12</f>
        <v>0</v>
      </c>
      <c r="D11" s="117" t="str">
        <f>+D16+D30+D12</f>
        <v>0</v>
      </c>
      <c r="E11" s="118" t="str">
        <f>+E16+E30+E12</f>
        <v>0</v>
      </c>
      <c r="F11" s="119" t="str">
        <f>+F16+F30+F12</f>
        <v>0</v>
      </c>
      <c r="G11" s="119" t="str">
        <f>+G16+G30+G12</f>
        <v>0</v>
      </c>
      <c r="H11" s="118" t="str">
        <f>+H16+H30+H12</f>
        <v>0</v>
      </c>
      <c r="I11" s="119" t="str">
        <f>+I16+I30+I12</f>
        <v>0</v>
      </c>
      <c r="J11" s="119" t="str">
        <f>+J16+J30+J12</f>
        <v>0</v>
      </c>
      <c r="K11" s="118" t="str">
        <f>+K16+K30+K12</f>
        <v>0</v>
      </c>
      <c r="L11" s="119" t="str">
        <f>+L16+L30+L12</f>
        <v>0</v>
      </c>
      <c r="M11" s="119" t="str">
        <f>+M16+M30+M12</f>
        <v>0</v>
      </c>
      <c r="N11" s="118" t="str">
        <f>+N16+N30+N12</f>
        <v>0</v>
      </c>
      <c r="O11" s="119" t="str">
        <f>+O16+O30+O12</f>
        <v>0</v>
      </c>
      <c r="P11" s="119" t="str">
        <f>+P16+P30+P12</f>
        <v>0</v>
      </c>
    </row>
    <row r="12" spans="1:28">
      <c r="A12" s="120" t="s">
        <v>136</v>
      </c>
      <c r="B12" s="121" t="str">
        <f>SUM(B13:B15)</f>
        <v>0</v>
      </c>
      <c r="C12" s="122" t="str">
        <f>SUM(C13:C15)</f>
        <v>0</v>
      </c>
      <c r="D12" s="122" t="str">
        <f>SUM(D13:D15)</f>
        <v>0</v>
      </c>
      <c r="E12" s="123" t="str">
        <f>SUM(E13:E15)</f>
        <v>0</v>
      </c>
      <c r="F12" s="122" t="str">
        <f>SUM(F13:F15)</f>
        <v>0</v>
      </c>
      <c r="G12" s="122" t="str">
        <f>SUM(G13:G15)</f>
        <v>0</v>
      </c>
      <c r="H12" s="123" t="str">
        <f>SUM(H13:H15)</f>
        <v>0</v>
      </c>
      <c r="I12" s="122" t="str">
        <f>SUM(I13:I15)</f>
        <v>0</v>
      </c>
      <c r="J12" s="122" t="str">
        <f>SUM(J13:J15)</f>
        <v>0</v>
      </c>
      <c r="K12" s="123" t="str">
        <f>SUM(K13:K15)</f>
        <v>0</v>
      </c>
      <c r="L12" s="122" t="str">
        <f>SUM(L13:L15)</f>
        <v>0</v>
      </c>
      <c r="M12" s="122" t="str">
        <f>SUM(M13:M15)</f>
        <v>0</v>
      </c>
      <c r="N12" s="123" t="str">
        <f>SUM(N13:N15)</f>
        <v>0</v>
      </c>
      <c r="O12" s="122" t="str">
        <f>SUM(O13:O15)</f>
        <v>0</v>
      </c>
      <c r="P12" s="122" t="str">
        <f>SUM(P13:P15)</f>
        <v>0</v>
      </c>
    </row>
    <row r="13" spans="1:28">
      <c r="A13" s="126" t="s">
        <v>292</v>
      </c>
      <c r="B13" s="93" t="str">
        <f>COUNTIFS('SP List (I-REAP)'!$J:$J,StatusFundModeCluster!$A13,'SP List (I-REAP)'!$Q:$Q,StatusFundModeCluster!$A$12)</f>
        <v>0</v>
      </c>
      <c r="C13" s="124" t="str">
        <f>+F13+I13+L13+O13</f>
        <v>0</v>
      </c>
      <c r="D13" s="124" t="str">
        <f>+G13+J13+M13+P13</f>
        <v>0</v>
      </c>
      <c r="E13" s="125" t="str">
        <f>COUNTIFS('SP List (I-REAP)'!$J:$J,StatusFundModeCluster!$A13,'SP List (I-REAP)'!$Q:$Q,StatusFundModeCluster!$A$12,'SP List (I-REAP)'!$B:$B,StatusFundModeCluster!R$9)</f>
        <v>0</v>
      </c>
      <c r="F13" s="94" t="str">
        <f>(SUMIFS('SP List (I-REAP)'!$K:$K,'SP List (I-REAP)'!$J:$J,StatusFundModeCluster!$A13,'SP List (I-REAP)'!$Q:$Q,StatusFundModeCluster!$A$12,'SP List (I-REAP)'!$B:$B,StatusFundModeCluster!R$9)/1000000)+(SUMIFS('SP List (I-REAP)'!$M:$M,'SP List (I-REAP)'!$J:$J,StatusFundModeCluster!$A13,'SP List (I-REAP)'!$Q:$Q,StatusFundModeCluster!$A$12,'SP List (I-REAP)'!$B:$B,StatusFundModeCluster!R$9)/1000000)</f>
        <v>0</v>
      </c>
      <c r="G13" s="94" t="str">
        <f>SUMIFS('SP List (I-REAP)'!$O:$O,'SP List (I-REAP)'!$J:$J,StatusFundModeCluster!$A13,'SP List (I-REAP)'!$Q:$Q,StatusFundModeCluster!$A$12,'SP List (I-REAP)'!$B:$B,StatusFundModeCluster!R$9)/1000000</f>
        <v>0</v>
      </c>
      <c r="H13" s="125" t="str">
        <f>COUNTIFS('SP List (I-REAP)'!$J:$J,StatusFundModeCluster!$A13,'SP List (I-REAP)'!$Q:$Q,StatusFundModeCluster!$A$12,'SP List (I-REAP)'!$B:$B,StatusFundModeCluster!T$9)</f>
        <v>0</v>
      </c>
      <c r="I13" s="94" t="str">
        <f>(SUMIFS('SP List (I-REAP)'!$K:$K,'SP List (I-REAP)'!$J:$J,StatusFundModeCluster!$A13,'SP List (I-REAP)'!$Q:$Q,StatusFundModeCluster!$A$12,'SP List (I-REAP)'!$B:$B,StatusFundModeCluster!T$9)/1000000)+(SUMIFS('SP List (I-REAP)'!$M:$M,'SP List (I-REAP)'!$J:$J,StatusFundModeCluster!$A13,'SP List (I-REAP)'!$Q:$Q,StatusFundModeCluster!$A$12,'SP List (I-REAP)'!$B:$B,StatusFundModeCluster!T$9)/1000000)</f>
        <v>0</v>
      </c>
      <c r="J13" s="94" t="str">
        <f>SUMIFS('SP List (I-REAP)'!$O:$O,'SP List (I-REAP)'!$J:$J,StatusFundModeCluster!$A13,'SP List (I-REAP)'!$Q:$Q,StatusFundModeCluster!$A$12,'SP List (I-REAP)'!$B:$B,StatusFundModeCluster!T$9)/1000000</f>
        <v>0</v>
      </c>
      <c r="K13" s="125" t="str">
        <f>COUNTIFS('SP List (I-REAP)'!$J:$J,StatusFundModeCluster!$A13,'SP List (I-REAP)'!$Q:$Q,StatusFundModeCluster!$A$12,'SP List (I-REAP)'!$B:$B,StatusFundModeCluster!V$9)</f>
        <v>0</v>
      </c>
      <c r="L13" s="94" t="str">
        <f>(SUMIFS('SP List (I-REAP)'!$K:$K,'SP List (I-REAP)'!$J:$J,StatusFundModeCluster!$A13,'SP List (I-REAP)'!$Q:$Q,StatusFundModeCluster!$A$12,'SP List (I-REAP)'!$B:$B,StatusFundModeCluster!V$9)/1000000)+(SUMIFS('SP List (I-REAP)'!$M:$M,'SP List (I-REAP)'!$J:$J,StatusFundModeCluster!$A13,'SP List (I-REAP)'!$Q:$Q,StatusFundModeCluster!$A$12,'SP List (I-REAP)'!$B:$B,StatusFundModeCluster!V$9)/1000000)</f>
        <v>0</v>
      </c>
      <c r="M13" s="94" t="str">
        <f>SUMIFS('SP List (I-REAP)'!$O:$O,'SP List (I-REAP)'!$J:$J,StatusFundModeCluster!$A13,'SP List (I-REAP)'!$Q:$Q,StatusFundModeCluster!$A$12,'SP List (I-REAP)'!$B:$B,StatusFundModeCluster!V$9)/1000000</f>
        <v>0</v>
      </c>
      <c r="N13" s="125" t="str">
        <f>COUNTIFS('SP List (I-REAP)'!$J:$J,StatusFundModeCluster!$A13,'SP List (I-REAP)'!$Q:$Q,StatusFundModeCluster!$A$12,'SP List (I-REAP)'!$B:$B,StatusFundModeCluster!X$9)</f>
        <v>0</v>
      </c>
      <c r="O13" s="94" t="str">
        <f>(SUMIFS('SP List (I-REAP)'!$K:$K,'SP List (I-REAP)'!$J:$J,StatusFundModeCluster!$A13,'SP List (I-REAP)'!$Q:$Q,StatusFundModeCluster!$A$12,'SP List (I-REAP)'!$B:$B,StatusFundModeCluster!X$9)/1000000)+(SUMIFS('SP List (I-REAP)'!$M:$M,'SP List (I-REAP)'!$J:$J,StatusFundModeCluster!$A13,'SP List (I-REAP)'!$Q:$Q,StatusFundModeCluster!$A$12,'SP List (I-REAP)'!$B:$B,StatusFundModeCluster!X$9)/1000000)</f>
        <v>0</v>
      </c>
      <c r="P13" s="94" t="str">
        <f>SUMIFS('SP List (I-REAP)'!$O:$O,'SP List (I-REAP)'!$J:$J,StatusFundModeCluster!$A13,'SP List (I-REAP)'!$Q:$Q,StatusFundModeCluster!$A$12,'SP List (I-REAP)'!$B:$B,StatusFundModeCluster!X$9)/1000000</f>
        <v>0</v>
      </c>
      <c r="Y13" s="115" t="s">
        <v>842</v>
      </c>
    </row>
    <row r="14" spans="1:28">
      <c r="A14" s="126" t="s">
        <v>199</v>
      </c>
      <c r="B14" s="93" t="str">
        <f>COUNTIFS('SP List (I-REAP)'!$J:$J,StatusFundModeCluster!$A14,'SP List (I-REAP)'!$Q:$Q,StatusFundModeCluster!$A$12)</f>
        <v>0</v>
      </c>
      <c r="C14" s="124" t="str">
        <f>+F14+I14+L14+O14</f>
        <v>0</v>
      </c>
      <c r="D14" s="124" t="str">
        <f>+G14+J14+M14+P14</f>
        <v>0</v>
      </c>
      <c r="E14" s="125" t="str">
        <f>COUNTIFS('SP List (I-REAP)'!$J:$J,StatusFundModeCluster!$A14,'SP List (I-REAP)'!$Q:$Q,StatusFundModeCluster!$A$12,'SP List (I-REAP)'!$B:$B,StatusFundModeCluster!R$9)</f>
        <v>0</v>
      </c>
      <c r="F14" s="94" t="str">
        <f>(SUMIFS('SP List (I-REAP)'!$K:$K,'SP List (I-REAP)'!$J:$J,StatusFundModeCluster!$A14,'SP List (I-REAP)'!$Q:$Q,StatusFundModeCluster!$A$12,'SP List (I-REAP)'!$B:$B,StatusFundModeCluster!R$9)/1000000)+(SUMIFS('SP List (I-REAP)'!$M:$M,'SP List (I-REAP)'!$J:$J,StatusFundModeCluster!$A14,'SP List (I-REAP)'!$Q:$Q,StatusFundModeCluster!$A$12,'SP List (I-REAP)'!$B:$B,StatusFundModeCluster!R$9)/1000000)</f>
        <v>0</v>
      </c>
      <c r="G14" s="94" t="str">
        <f>SUMIFS('SP List (I-REAP)'!$O:$O,'SP List (I-REAP)'!$J:$J,StatusFundModeCluster!$A14,'SP List (I-REAP)'!$Q:$Q,StatusFundModeCluster!$A$12,'SP List (I-REAP)'!$B:$B,StatusFundModeCluster!R$9)/1000000</f>
        <v>0</v>
      </c>
      <c r="H14" s="125" t="str">
        <f>COUNTIFS('SP List (I-REAP)'!$J:$J,StatusFundModeCluster!$A14,'SP List (I-REAP)'!$Q:$Q,StatusFundModeCluster!$A$12,'SP List (I-REAP)'!$B:$B,StatusFundModeCluster!T$9)</f>
        <v>0</v>
      </c>
      <c r="I14" s="94" t="str">
        <f>(SUMIFS('SP List (I-REAP)'!$K:$K,'SP List (I-REAP)'!$J:$J,StatusFundModeCluster!$A14,'SP List (I-REAP)'!$Q:$Q,StatusFundModeCluster!$A$12,'SP List (I-REAP)'!$B:$B,StatusFundModeCluster!T$9)/1000000)+(SUMIFS('SP List (I-REAP)'!$M:$M,'SP List (I-REAP)'!$J:$J,StatusFundModeCluster!$A14,'SP List (I-REAP)'!$Q:$Q,StatusFundModeCluster!$A$12,'SP List (I-REAP)'!$B:$B,StatusFundModeCluster!T$9)/1000000)</f>
        <v>0</v>
      </c>
      <c r="J14" s="94" t="str">
        <f>SUMIFS('SP List (I-REAP)'!$O:$O,'SP List (I-REAP)'!$J:$J,StatusFundModeCluster!$A14,'SP List (I-REAP)'!$Q:$Q,StatusFundModeCluster!$A$12,'SP List (I-REAP)'!$B:$B,StatusFundModeCluster!T$9)/1000000</f>
        <v>0</v>
      </c>
      <c r="K14" s="125" t="str">
        <f>COUNTIFS('SP List (I-REAP)'!$J:$J,StatusFundModeCluster!$A14,'SP List (I-REAP)'!$Q:$Q,StatusFundModeCluster!$A$12,'SP List (I-REAP)'!$B:$B,StatusFundModeCluster!V$9)</f>
        <v>0</v>
      </c>
      <c r="L14" s="94" t="str">
        <f>(SUMIFS('SP List (I-REAP)'!$K:$K,'SP List (I-REAP)'!$J:$J,StatusFundModeCluster!$A14,'SP List (I-REAP)'!$Q:$Q,StatusFundModeCluster!$A$12,'SP List (I-REAP)'!$B:$B,StatusFundModeCluster!V$9)/1000000)+(SUMIFS('SP List (I-REAP)'!$M:$M,'SP List (I-REAP)'!$J:$J,StatusFundModeCluster!$A14,'SP List (I-REAP)'!$Q:$Q,StatusFundModeCluster!$A$12,'SP List (I-REAP)'!$B:$B,StatusFundModeCluster!V$9)/1000000)</f>
        <v>0</v>
      </c>
      <c r="M14" s="94" t="str">
        <f>SUMIFS('SP List (I-REAP)'!$O:$O,'SP List (I-REAP)'!$J:$J,StatusFundModeCluster!$A14,'SP List (I-REAP)'!$Q:$Q,StatusFundModeCluster!$A$12,'SP List (I-REAP)'!$B:$B,StatusFundModeCluster!V$9)/1000000</f>
        <v>0</v>
      </c>
      <c r="N14" s="125" t="str">
        <f>COUNTIFS('SP List (I-REAP)'!$J:$J,StatusFundModeCluster!$A14,'SP List (I-REAP)'!$Q:$Q,StatusFundModeCluster!$A$12,'SP List (I-REAP)'!$B:$B,StatusFundModeCluster!X$9)</f>
        <v>0</v>
      </c>
      <c r="O14" s="94" t="str">
        <f>(SUMIFS('SP List (I-REAP)'!$K:$K,'SP List (I-REAP)'!$J:$J,StatusFundModeCluster!$A14,'SP List (I-REAP)'!$Q:$Q,StatusFundModeCluster!$A$12,'SP List (I-REAP)'!$B:$B,StatusFundModeCluster!X$9)/1000000)+(SUMIFS('SP List (I-REAP)'!$M:$M,'SP List (I-REAP)'!$J:$J,StatusFundModeCluster!$A14,'SP List (I-REAP)'!$Q:$Q,StatusFundModeCluster!$A$12,'SP List (I-REAP)'!$B:$B,StatusFundModeCluster!X$9)/1000000)</f>
        <v>0</v>
      </c>
      <c r="P14" s="94" t="str">
        <f>SUMIFS('SP List (I-REAP)'!$O:$O,'SP List (I-REAP)'!$J:$J,StatusFundModeCluster!$A14,'SP List (I-REAP)'!$Q:$Q,StatusFundModeCluster!$A$12,'SP List (I-REAP)'!$B:$B,StatusFundModeCluster!X$9)/1000000</f>
        <v>0</v>
      </c>
      <c r="Y14" s="115" t="s">
        <v>731</v>
      </c>
    </row>
    <row r="15" spans="1:28">
      <c r="A15" s="126" t="s">
        <v>135</v>
      </c>
      <c r="B15" s="93" t="str">
        <f>COUNTIFS('SP List (I-REAP)'!$J:$J,StatusFundModeCluster!$A15,'SP List (I-REAP)'!$Q:$Q,StatusFundModeCluster!$A$12)</f>
        <v>0</v>
      </c>
      <c r="C15" s="124" t="str">
        <f>+F15+I15+L15+O15</f>
        <v>0</v>
      </c>
      <c r="D15" s="124" t="str">
        <f>+G15+J15+M15+P15</f>
        <v>0</v>
      </c>
      <c r="E15" s="125" t="str">
        <f>COUNTIFS('SP List (I-REAP)'!$J:$J,StatusFundModeCluster!$A15,'SP List (I-REAP)'!$Q:$Q,StatusFundModeCluster!$A$12,'SP List (I-REAP)'!$B:$B,StatusFundModeCluster!R$9)</f>
        <v>0</v>
      </c>
      <c r="F15" s="94" t="str">
        <f>(SUMIFS('SP List (I-REAP)'!$K:$K,'SP List (I-REAP)'!$J:$J,StatusFundModeCluster!$A15,'SP List (I-REAP)'!$Q:$Q,StatusFundModeCluster!$A$12,'SP List (I-REAP)'!$B:$B,StatusFundModeCluster!R$9)/1000000)+(SUMIFS('SP List (I-REAP)'!$M:$M,'SP List (I-REAP)'!$J:$J,StatusFundModeCluster!$A15,'SP List (I-REAP)'!$Q:$Q,StatusFundModeCluster!$A$12,'SP List (I-REAP)'!$B:$B,StatusFundModeCluster!R$9)/1000000)</f>
        <v>0</v>
      </c>
      <c r="G15" s="94" t="str">
        <f>SUMIFS('SP List (I-REAP)'!$O:$O,'SP List (I-REAP)'!$J:$J,StatusFundModeCluster!$A15,'SP List (I-REAP)'!$Q:$Q,StatusFundModeCluster!$A$12,'SP List (I-REAP)'!$B:$B,StatusFundModeCluster!R$9)/1000000</f>
        <v>0</v>
      </c>
      <c r="H15" s="125" t="str">
        <f>COUNTIFS('SP List (I-REAP)'!$J:$J,StatusFundModeCluster!$A15,'SP List (I-REAP)'!$Q:$Q,StatusFundModeCluster!$A$12,'SP List (I-REAP)'!$B:$B,StatusFundModeCluster!T$9)</f>
        <v>0</v>
      </c>
      <c r="I15" s="94" t="str">
        <f>(SUMIFS('SP List (I-REAP)'!$K:$K,'SP List (I-REAP)'!$J:$J,StatusFundModeCluster!$A15,'SP List (I-REAP)'!$Q:$Q,StatusFundModeCluster!$A$12,'SP List (I-REAP)'!$B:$B,StatusFundModeCluster!T$9)/1000000)+(SUMIFS('SP List (I-REAP)'!$M:$M,'SP List (I-REAP)'!$J:$J,StatusFundModeCluster!$A15,'SP List (I-REAP)'!$Q:$Q,StatusFundModeCluster!$A$12,'SP List (I-REAP)'!$B:$B,StatusFundModeCluster!T$9)/1000000)</f>
        <v>0</v>
      </c>
      <c r="J15" s="94" t="str">
        <f>SUMIFS('SP List (I-REAP)'!$O:$O,'SP List (I-REAP)'!$J:$J,StatusFundModeCluster!$A15,'SP List (I-REAP)'!$Q:$Q,StatusFundModeCluster!$A$12,'SP List (I-REAP)'!$B:$B,StatusFundModeCluster!T$9)/1000000</f>
        <v>0</v>
      </c>
      <c r="K15" s="125" t="str">
        <f>COUNTIFS('SP List (I-REAP)'!$J:$J,StatusFundModeCluster!$A15,'SP List (I-REAP)'!$Q:$Q,StatusFundModeCluster!$A$12,'SP List (I-REAP)'!$B:$B,StatusFundModeCluster!V$9)</f>
        <v>0</v>
      </c>
      <c r="L15" s="94" t="str">
        <f>(SUMIFS('SP List (I-REAP)'!$K:$K,'SP List (I-REAP)'!$J:$J,StatusFundModeCluster!$A15,'SP List (I-REAP)'!$Q:$Q,StatusFundModeCluster!$A$12,'SP List (I-REAP)'!$B:$B,StatusFundModeCluster!V$9)/1000000)+(SUMIFS('SP List (I-REAP)'!$M:$M,'SP List (I-REAP)'!$J:$J,StatusFundModeCluster!$A15,'SP List (I-REAP)'!$Q:$Q,StatusFundModeCluster!$A$12,'SP List (I-REAP)'!$B:$B,StatusFundModeCluster!V$9)/1000000)</f>
        <v>0</v>
      </c>
      <c r="M15" s="94" t="str">
        <f>SUMIFS('SP List (I-REAP)'!$O:$O,'SP List (I-REAP)'!$J:$J,StatusFundModeCluster!$A15,'SP List (I-REAP)'!$Q:$Q,StatusFundModeCluster!$A$12,'SP List (I-REAP)'!$B:$B,StatusFundModeCluster!V$9)/1000000</f>
        <v>0</v>
      </c>
      <c r="N15" s="125" t="str">
        <f>COUNTIFS('SP List (I-REAP)'!$J:$J,StatusFundModeCluster!$A15,'SP List (I-REAP)'!$Q:$Q,StatusFundModeCluster!$A$12,'SP List (I-REAP)'!$B:$B,StatusFundModeCluster!X$9)</f>
        <v>0</v>
      </c>
      <c r="O15" s="94" t="str">
        <f>(SUMIFS('SP List (I-REAP)'!$K:$K,'SP List (I-REAP)'!$J:$J,StatusFundModeCluster!$A15,'SP List (I-REAP)'!$Q:$Q,StatusFundModeCluster!$A$12,'SP List (I-REAP)'!$B:$B,StatusFundModeCluster!X$9)/1000000)+(SUMIFS('SP List (I-REAP)'!$M:$M,'SP List (I-REAP)'!$J:$J,StatusFundModeCluster!$A15,'SP List (I-REAP)'!$Q:$Q,StatusFundModeCluster!$A$12,'SP List (I-REAP)'!$B:$B,StatusFundModeCluster!X$9)/1000000)</f>
        <v>0</v>
      </c>
      <c r="P15" s="94" t="str">
        <f>SUMIFS('SP List (I-REAP)'!$O:$O,'SP List (I-REAP)'!$J:$J,StatusFundModeCluster!$A15,'SP List (I-REAP)'!$Q:$Q,StatusFundModeCluster!$A$12,'SP List (I-REAP)'!$B:$B,StatusFundModeCluster!X$9)/1000000</f>
        <v>0</v>
      </c>
      <c r="Y15" s="115" t="s">
        <v>847</v>
      </c>
    </row>
    <row r="16" spans="1:28">
      <c r="A16" s="89" t="s">
        <v>2012</v>
      </c>
      <c r="B16" s="95" t="str">
        <f>+B17</f>
        <v>0</v>
      </c>
      <c r="C16" s="127" t="str">
        <f>+C17</f>
        <v>0</v>
      </c>
      <c r="D16" s="127" t="str">
        <f>+D17</f>
        <v>0</v>
      </c>
      <c r="E16" s="128" t="str">
        <f>+E17</f>
        <v>0</v>
      </c>
      <c r="F16" s="127" t="str">
        <f>+F17</f>
        <v>0</v>
      </c>
      <c r="G16" s="127" t="str">
        <f>+G17</f>
        <v>0</v>
      </c>
      <c r="H16" s="128" t="str">
        <f>+H18+H22+H26</f>
        <v>0</v>
      </c>
      <c r="I16" s="127" t="str">
        <f>+I17</f>
        <v>0</v>
      </c>
      <c r="J16" s="127" t="str">
        <f>+J17</f>
        <v>0</v>
      </c>
      <c r="K16" s="128" t="str">
        <f>+K18+K22+K26</f>
        <v>0</v>
      </c>
      <c r="L16" s="127" t="str">
        <f>+L17</f>
        <v>0</v>
      </c>
      <c r="M16" s="127" t="str">
        <f>+M17</f>
        <v>0</v>
      </c>
      <c r="N16" s="128" t="str">
        <f>+N18+N22+N26</f>
        <v>0</v>
      </c>
      <c r="O16" s="127" t="str">
        <f>+O17</f>
        <v>0</v>
      </c>
      <c r="P16" s="127" t="str">
        <f>+P17</f>
        <v>0</v>
      </c>
      <c r="Y16" s="115" t="s">
        <v>865</v>
      </c>
    </row>
    <row r="17" spans="1:28">
      <c r="A17" s="97" t="s">
        <v>2013</v>
      </c>
      <c r="B17" s="98" t="str">
        <f>+B18+B22+B26</f>
        <v>0</v>
      </c>
      <c r="C17" s="99" t="str">
        <f>+C18+C22+C26</f>
        <v>0</v>
      </c>
      <c r="D17" s="99" t="str">
        <f>+D18+D22+D26</f>
        <v>0</v>
      </c>
      <c r="E17" s="98" t="str">
        <f>+E18+E22+E26</f>
        <v>0</v>
      </c>
      <c r="F17" s="99" t="str">
        <f>+F18+F22+F26</f>
        <v>0</v>
      </c>
      <c r="G17" s="99" t="str">
        <f>+G18+G22+G26</f>
        <v>0</v>
      </c>
      <c r="H17" s="98" t="str">
        <f>+H18+H22+H26</f>
        <v>0</v>
      </c>
      <c r="I17" s="99" t="str">
        <f>+I18+I22+I26</f>
        <v>0</v>
      </c>
      <c r="J17" s="99" t="str">
        <f>+J18+J22+J26</f>
        <v>0</v>
      </c>
      <c r="K17" s="98" t="str">
        <f>+K18+K22+K26</f>
        <v>0</v>
      </c>
      <c r="L17" s="99" t="str">
        <f>+L18+L22+L26</f>
        <v>0</v>
      </c>
      <c r="M17" s="99" t="str">
        <f>+M18+M22+M26</f>
        <v>0</v>
      </c>
      <c r="N17" s="98" t="str">
        <f>+N18+N22+N26</f>
        <v>0</v>
      </c>
      <c r="O17" s="99" t="str">
        <f>+O18+O22+O26</f>
        <v>0</v>
      </c>
      <c r="P17" s="99" t="str">
        <f>+P18+P22+P26</f>
        <v>0</v>
      </c>
    </row>
    <row r="18" spans="1:28">
      <c r="A18" s="100" t="s">
        <v>2014</v>
      </c>
      <c r="B18" s="93" t="str">
        <f>SUM(B19:B21)</f>
        <v>0</v>
      </c>
      <c r="C18" s="102" t="str">
        <f>SUM(C19:C21)</f>
        <v>0</v>
      </c>
      <c r="D18" s="102" t="str">
        <f>SUM(D19:D21)</f>
        <v>0</v>
      </c>
      <c r="E18" s="130" t="str">
        <f>SUM(E19:E21)</f>
        <v>0</v>
      </c>
      <c r="F18" s="102" t="str">
        <f>SUM(F19:F21)</f>
        <v>0</v>
      </c>
      <c r="G18" s="102" t="str">
        <f>SUM(G19:G21)</f>
        <v>0</v>
      </c>
      <c r="H18" s="130" t="str">
        <f>SUM(H19:H21)</f>
        <v>0</v>
      </c>
      <c r="I18" s="102" t="str">
        <f>SUM(I19:I21)</f>
        <v>0</v>
      </c>
      <c r="J18" s="102" t="str">
        <f>SUM(J19:J21)</f>
        <v>0</v>
      </c>
      <c r="K18" s="130" t="str">
        <f>SUM(K19:K21)</f>
        <v>0</v>
      </c>
      <c r="L18" s="102" t="str">
        <f>SUM(L19:L21)</f>
        <v>0</v>
      </c>
      <c r="M18" s="102" t="str">
        <f>SUM(M19:M21)</f>
        <v>0</v>
      </c>
      <c r="N18" s="130" t="str">
        <f>SUM(N19:N21)</f>
        <v>0</v>
      </c>
      <c r="O18" s="102" t="str">
        <f>SUM(O19:O21)</f>
        <v>0</v>
      </c>
      <c r="P18" s="102" t="str">
        <f>SUM(P19:P21)</f>
        <v>0</v>
      </c>
    </row>
    <row r="19" spans="1:28">
      <c r="A19" s="126" t="s">
        <v>292</v>
      </c>
      <c r="B19" s="93" t="str">
        <f>COUNTIFS('SP List (I-REAP)'!$J:$J,StatusFundModeCluster!$A19,'SP List (I-REAP)'!$Q:$Q,StatusFundModeCluster!$A$18)</f>
        <v>0</v>
      </c>
      <c r="C19" s="124" t="str">
        <f>+F19+I19+L19+O19</f>
        <v>0</v>
      </c>
      <c r="D19" s="124" t="str">
        <f>+G19+J19+M19+P19</f>
        <v>0</v>
      </c>
      <c r="E19" s="125" t="str">
        <f>COUNTIFS('SP List (I-REAP)'!$J:$J,StatusFundModeCluster!$A19,'SP List (I-REAP)'!$Q:$Q,StatusFundModeCluster!$A$18,'SP List (I-REAP)'!$B:$B,StatusFundModeCluster!R$9)</f>
        <v>0</v>
      </c>
      <c r="F19" s="94" t="str">
        <f>(SUMIFS('SP List (I-REAP)'!$K:$K,'SP List (I-REAP)'!$J:$J,StatusFundModeCluster!$A19,'SP List (I-REAP)'!$Q:$Q,StatusFundModeCluster!$A$18,'SP List (I-REAP)'!$B:$B,StatusFundModeCluster!R$9)/1000000)+(SUMIFS('SP List (I-REAP)'!$M:$M,'SP List (I-REAP)'!$J:$J,StatusFundModeCluster!$A19,'SP List (I-REAP)'!$Q:$Q,StatusFundModeCluster!$A$18,'SP List (I-REAP)'!$B:$B,StatusFundModeCluster!R$9)/1000000)</f>
        <v>0</v>
      </c>
      <c r="G19" s="94" t="str">
        <f>SUMIFS('SP List (I-REAP)'!$O:$O,'SP List (I-REAP)'!$J:$J,StatusFundModeCluster!$A19,'SP List (I-REAP)'!$Q:$Q,StatusFundModeCluster!$A$18,'SP List (I-REAP)'!$B:$B,StatusFundModeCluster!R$9)/1000000</f>
        <v>0</v>
      </c>
      <c r="H19" s="125" t="str">
        <f>COUNTIFS('SP List (I-REAP)'!$J:$J,StatusFundModeCluster!$A19,'SP List (I-REAP)'!$Q:$Q,StatusFundModeCluster!$A$18,'SP List (I-REAP)'!$B:$B,StatusFundModeCluster!T$9)</f>
        <v>0</v>
      </c>
      <c r="I19" s="94" t="str">
        <f>(SUMIFS('SP List (I-REAP)'!$K:$K,'SP List (I-REAP)'!$J:$J,StatusFundModeCluster!$A19,'SP List (I-REAP)'!$Q:$Q,StatusFundModeCluster!$A$18,'SP List (I-REAP)'!$B:$B,StatusFundModeCluster!T$9)/1000000)+(SUMIFS('SP List (I-REAP)'!$M:$M,'SP List (I-REAP)'!$J:$J,StatusFundModeCluster!$A19,'SP List (I-REAP)'!$Q:$Q,StatusFundModeCluster!$A$18,'SP List (I-REAP)'!$B:$B,StatusFundModeCluster!T$9)/1000000)</f>
        <v>0</v>
      </c>
      <c r="J19" s="94" t="str">
        <f>SUMIFS('SP List (I-REAP)'!$O:$O,'SP List (I-REAP)'!$J:$J,StatusFundModeCluster!$A19,'SP List (I-REAP)'!$Q:$Q,StatusFundModeCluster!$A$18,'SP List (I-REAP)'!$B:$B,StatusFundModeCluster!T$9)/1000000</f>
        <v>0</v>
      </c>
      <c r="K19" s="125" t="str">
        <f>COUNTIFS('SP List (I-REAP)'!$J:$J,StatusFundModeCluster!$A19,'SP List (I-REAP)'!$Q:$Q,StatusFundModeCluster!$A$18,'SP List (I-REAP)'!$B:$B,StatusFundModeCluster!V$9)</f>
        <v>0</v>
      </c>
      <c r="L19" s="94" t="str">
        <f>(SUMIFS('SP List (I-REAP)'!$K:$K,'SP List (I-REAP)'!$J:$J,StatusFundModeCluster!$A19,'SP List (I-REAP)'!$Q:$Q,StatusFundModeCluster!$A$18,'SP List (I-REAP)'!$B:$B,StatusFundModeCluster!V$9)/1000000)+(SUMIFS('SP List (I-REAP)'!$M:$M,'SP List (I-REAP)'!$J:$J,StatusFundModeCluster!$A19,'SP List (I-REAP)'!$Q:$Q,StatusFundModeCluster!$A$18,'SP List (I-REAP)'!$B:$B,StatusFundModeCluster!V$9)/1000000)</f>
        <v>0</v>
      </c>
      <c r="M19" s="94" t="str">
        <f>SUMIFS('SP List (I-REAP)'!$O:$O,'SP List (I-REAP)'!$J:$J,StatusFundModeCluster!$A19,'SP List (I-REAP)'!$Q:$Q,StatusFundModeCluster!$A$18,'SP List (I-REAP)'!$B:$B,StatusFundModeCluster!V$9)/1000000</f>
        <v>0</v>
      </c>
      <c r="N19" s="125" t="str">
        <f>COUNTIFS('SP List (I-REAP)'!$J:$J,StatusFundModeCluster!$A19,'SP List (I-REAP)'!$Q:$Q,StatusFundModeCluster!$A$18,'SP List (I-REAP)'!$B:$B,StatusFundModeCluster!X$9)</f>
        <v>0</v>
      </c>
      <c r="O19" s="94" t="str">
        <f>(SUMIFS('SP List (I-REAP)'!$K:$K,'SP List (I-REAP)'!$J:$J,StatusFundModeCluster!$A19,'SP List (I-REAP)'!$Q:$Q,StatusFundModeCluster!$A$18,'SP List (I-REAP)'!$B:$B,StatusFundModeCluster!X$9)/1000000)+(SUMIFS('SP List (I-REAP)'!$M:$M,'SP List (I-REAP)'!$J:$J,StatusFundModeCluster!$A19,'SP List (I-REAP)'!$Q:$Q,StatusFundModeCluster!$A$18,'SP List (I-REAP)'!$B:$B,StatusFundModeCluster!X$9)/1000000)</f>
        <v>0</v>
      </c>
      <c r="P19" s="94" t="str">
        <f>SUMIFS('SP List (I-REAP)'!$O:$O,'SP List (I-REAP)'!$J:$J,StatusFundModeCluster!$A19,'SP List (I-REAP)'!$Q:$Q,StatusFundModeCluster!$A$18,'SP List (I-REAP)'!$B:$B,StatusFundModeCluster!X$9)/1000000</f>
        <v>0</v>
      </c>
    </row>
    <row r="20" spans="1:28">
      <c r="A20" s="126" t="s">
        <v>199</v>
      </c>
      <c r="B20" s="93" t="str">
        <f>COUNTIFS('SP List (I-REAP)'!$J:$J,StatusFundModeCluster!$A20,'SP List (I-REAP)'!$Q:$Q,StatusFundModeCluster!$A$18)</f>
        <v>0</v>
      </c>
      <c r="C20" s="124" t="str">
        <f>+F20+I20+L20+O20</f>
        <v>0</v>
      </c>
      <c r="D20" s="124" t="str">
        <f>+G20+J20+M20+P20</f>
        <v>0</v>
      </c>
      <c r="E20" s="125" t="str">
        <f>COUNTIFS('SP List (I-REAP)'!$J:$J,StatusFundModeCluster!$A20,'SP List (I-REAP)'!$Q:$Q,StatusFundModeCluster!$A$18,'SP List (I-REAP)'!$B:$B,StatusFundModeCluster!R$9)</f>
        <v>0</v>
      </c>
      <c r="F20" s="94" t="str">
        <f>(SUMIFS('SP List (I-REAP)'!$K:$K,'SP List (I-REAP)'!$J:$J,StatusFundModeCluster!$A20,'SP List (I-REAP)'!$Q:$Q,StatusFundModeCluster!$A$18,'SP List (I-REAP)'!$B:$B,StatusFundModeCluster!R$9)/1000000)+(SUMIFS('SP List (I-REAP)'!$M:$M,'SP List (I-REAP)'!$J:$J,StatusFundModeCluster!$A20,'SP List (I-REAP)'!$Q:$Q,StatusFundModeCluster!$A$18,'SP List (I-REAP)'!$B:$B,StatusFundModeCluster!R$9)/1000000)</f>
        <v>0</v>
      </c>
      <c r="G20" s="94" t="str">
        <f>SUMIFS('SP List (I-REAP)'!$O:$O,'SP List (I-REAP)'!$J:$J,StatusFundModeCluster!$A20,'SP List (I-REAP)'!$Q:$Q,StatusFundModeCluster!$A$18,'SP List (I-REAP)'!$B:$B,StatusFundModeCluster!R$9)/1000000</f>
        <v>0</v>
      </c>
      <c r="H20" s="125" t="str">
        <f>COUNTIFS('SP List (I-REAP)'!$J:$J,StatusFundModeCluster!$A20,'SP List (I-REAP)'!$Q:$Q,StatusFundModeCluster!$A$18,'SP List (I-REAP)'!$B:$B,StatusFundModeCluster!T$9)</f>
        <v>0</v>
      </c>
      <c r="I20" s="94" t="str">
        <f>(SUMIFS('SP List (I-REAP)'!$K:$K,'SP List (I-REAP)'!$J:$J,StatusFundModeCluster!$A20,'SP List (I-REAP)'!$Q:$Q,StatusFundModeCluster!$A$18,'SP List (I-REAP)'!$B:$B,StatusFundModeCluster!T$9)/1000000)+(SUMIFS('SP List (I-REAP)'!$M:$M,'SP List (I-REAP)'!$J:$J,StatusFundModeCluster!$A20,'SP List (I-REAP)'!$Q:$Q,StatusFundModeCluster!$A$18,'SP List (I-REAP)'!$B:$B,StatusFundModeCluster!T$9)/1000000)</f>
        <v>0</v>
      </c>
      <c r="J20" s="94" t="str">
        <f>SUMIFS('SP List (I-REAP)'!$O:$O,'SP List (I-REAP)'!$J:$J,StatusFundModeCluster!$A20,'SP List (I-REAP)'!$Q:$Q,StatusFundModeCluster!$A$18,'SP List (I-REAP)'!$B:$B,StatusFundModeCluster!T$9)/1000000</f>
        <v>0</v>
      </c>
      <c r="K20" s="125" t="str">
        <f>COUNTIFS('SP List (I-REAP)'!$J:$J,StatusFundModeCluster!$A20,'SP List (I-REAP)'!$Q:$Q,StatusFundModeCluster!$A$18,'SP List (I-REAP)'!$B:$B,StatusFundModeCluster!V$9)</f>
        <v>0</v>
      </c>
      <c r="L20" s="94" t="str">
        <f>(SUMIFS('SP List (I-REAP)'!$K:$K,'SP List (I-REAP)'!$J:$J,StatusFundModeCluster!$A20,'SP List (I-REAP)'!$Q:$Q,StatusFundModeCluster!$A$18,'SP List (I-REAP)'!$B:$B,StatusFundModeCluster!V$9)/1000000)+(SUMIFS('SP List (I-REAP)'!$M:$M,'SP List (I-REAP)'!$J:$J,StatusFundModeCluster!$A20,'SP List (I-REAP)'!$Q:$Q,StatusFundModeCluster!$A$18,'SP List (I-REAP)'!$B:$B,StatusFundModeCluster!V$9)/1000000)</f>
        <v>0</v>
      </c>
      <c r="M20" s="94" t="str">
        <f>SUMIFS('SP List (I-REAP)'!$O:$O,'SP List (I-REAP)'!$J:$J,StatusFundModeCluster!$A20,'SP List (I-REAP)'!$Q:$Q,StatusFundModeCluster!$A$18,'SP List (I-REAP)'!$B:$B,StatusFundModeCluster!V$9)/1000000</f>
        <v>0</v>
      </c>
      <c r="N20" s="125" t="str">
        <f>COUNTIFS('SP List (I-REAP)'!$J:$J,StatusFundModeCluster!$A20,'SP List (I-REAP)'!$Q:$Q,StatusFundModeCluster!$A$18,'SP List (I-REAP)'!$B:$B,StatusFundModeCluster!X$9)</f>
        <v>0</v>
      </c>
      <c r="O20" s="94" t="str">
        <f>(SUMIFS('SP List (I-REAP)'!$K:$K,'SP List (I-REAP)'!$J:$J,StatusFundModeCluster!$A20,'SP List (I-REAP)'!$Q:$Q,StatusFundModeCluster!$A$18,'SP List (I-REAP)'!$B:$B,StatusFundModeCluster!X$9)/1000000)+(SUMIFS('SP List (I-REAP)'!$M:$M,'SP List (I-REAP)'!$J:$J,StatusFundModeCluster!$A20,'SP List (I-REAP)'!$Q:$Q,StatusFundModeCluster!$A$18,'SP List (I-REAP)'!$B:$B,StatusFundModeCluster!X$9)/1000000)</f>
        <v>0</v>
      </c>
      <c r="P20" s="94" t="str">
        <f>SUMIFS('SP List (I-REAP)'!$O:$O,'SP List (I-REAP)'!$J:$J,StatusFundModeCluster!$A20,'SP List (I-REAP)'!$Q:$Q,StatusFundModeCluster!$A$18,'SP List (I-REAP)'!$B:$B,StatusFundModeCluster!X$9)/1000000</f>
        <v>0</v>
      </c>
    </row>
    <row r="21" spans="1:28">
      <c r="A21" s="126" t="s">
        <v>135</v>
      </c>
      <c r="B21" s="93" t="str">
        <f>COUNTIFS('SP List (I-REAP)'!$J:$J,StatusFundModeCluster!$A21,'SP List (I-REAP)'!$Q:$Q,StatusFundModeCluster!$A$18)</f>
        <v>0</v>
      </c>
      <c r="C21" s="124" t="str">
        <f>+F21+I21+L21+O21</f>
        <v>0</v>
      </c>
      <c r="D21" s="124" t="str">
        <f>+G21+J21+M21+P21</f>
        <v>0</v>
      </c>
      <c r="E21" s="125" t="str">
        <f>COUNTIFS('SP List (I-REAP)'!$J:$J,StatusFundModeCluster!$A21,'SP List (I-REAP)'!$Q:$Q,StatusFundModeCluster!$A$18,'SP List (I-REAP)'!$B:$B,StatusFundModeCluster!R$9)</f>
        <v>0</v>
      </c>
      <c r="F21" s="94" t="str">
        <f>(SUMIFS('SP List (I-REAP)'!$K:$K,'SP List (I-REAP)'!$J:$J,StatusFundModeCluster!$A21,'SP List (I-REAP)'!$Q:$Q,StatusFundModeCluster!$A$18,'SP List (I-REAP)'!$B:$B,StatusFundModeCluster!R$9)/1000000)+(SUMIFS('SP List (I-REAP)'!$M:$M,'SP List (I-REAP)'!$J:$J,StatusFundModeCluster!$A21,'SP List (I-REAP)'!$Q:$Q,StatusFundModeCluster!$A$18,'SP List (I-REAP)'!$B:$B,StatusFundModeCluster!R$9)/1000000)</f>
        <v>0</v>
      </c>
      <c r="G21" s="94" t="str">
        <f>SUMIFS('SP List (I-REAP)'!$O:$O,'SP List (I-REAP)'!$J:$J,StatusFundModeCluster!$A21,'SP List (I-REAP)'!$Q:$Q,StatusFundModeCluster!$A$18,'SP List (I-REAP)'!$B:$B,StatusFundModeCluster!R$9)/1000000</f>
        <v>0</v>
      </c>
      <c r="H21" s="125" t="str">
        <f>COUNTIFS('SP List (I-REAP)'!$J:$J,StatusFundModeCluster!$A21,'SP List (I-REAP)'!$Q:$Q,StatusFundModeCluster!$A$18,'SP List (I-REAP)'!$B:$B,StatusFundModeCluster!T$9)</f>
        <v>0</v>
      </c>
      <c r="I21" s="94" t="str">
        <f>(SUMIFS('SP List (I-REAP)'!$K:$K,'SP List (I-REAP)'!$J:$J,StatusFundModeCluster!$A21,'SP List (I-REAP)'!$Q:$Q,StatusFundModeCluster!$A$18,'SP List (I-REAP)'!$B:$B,StatusFundModeCluster!T$9)/1000000)+(SUMIFS('SP List (I-REAP)'!$M:$M,'SP List (I-REAP)'!$J:$J,StatusFundModeCluster!$A21,'SP List (I-REAP)'!$Q:$Q,StatusFundModeCluster!$A$18,'SP List (I-REAP)'!$B:$B,StatusFundModeCluster!T$9)/1000000)</f>
        <v>0</v>
      </c>
      <c r="J21" s="94" t="str">
        <f>SUMIFS('SP List (I-REAP)'!$O:$O,'SP List (I-REAP)'!$J:$J,StatusFundModeCluster!$A21,'SP List (I-REAP)'!$Q:$Q,StatusFundModeCluster!$A$18,'SP List (I-REAP)'!$B:$B,StatusFundModeCluster!T$9)/1000000</f>
        <v>0</v>
      </c>
      <c r="K21" s="125" t="str">
        <f>COUNTIFS('SP List (I-REAP)'!$J:$J,StatusFundModeCluster!$A21,'SP List (I-REAP)'!$Q:$Q,StatusFundModeCluster!$A$18,'SP List (I-REAP)'!$B:$B,StatusFundModeCluster!V$9)</f>
        <v>0</v>
      </c>
      <c r="L21" s="94" t="str">
        <f>(SUMIFS('SP List (I-REAP)'!$K:$K,'SP List (I-REAP)'!$J:$J,StatusFundModeCluster!$A21,'SP List (I-REAP)'!$Q:$Q,StatusFundModeCluster!$A$18,'SP List (I-REAP)'!$B:$B,StatusFundModeCluster!V$9)/1000000)+(SUMIFS('SP List (I-REAP)'!$M:$M,'SP List (I-REAP)'!$J:$J,StatusFundModeCluster!$A21,'SP List (I-REAP)'!$Q:$Q,StatusFundModeCluster!$A$18,'SP List (I-REAP)'!$B:$B,StatusFundModeCluster!V$9)/1000000)</f>
        <v>0</v>
      </c>
      <c r="M21" s="94" t="str">
        <f>SUMIFS('SP List (I-REAP)'!$O:$O,'SP List (I-REAP)'!$J:$J,StatusFundModeCluster!$A21,'SP List (I-REAP)'!$Q:$Q,StatusFundModeCluster!$A$18,'SP List (I-REAP)'!$B:$B,StatusFundModeCluster!V$9)/1000000</f>
        <v>0</v>
      </c>
      <c r="N21" s="125" t="str">
        <f>COUNTIFS('SP List (I-REAP)'!$J:$J,StatusFundModeCluster!$A21,'SP List (I-REAP)'!$Q:$Q,StatusFundModeCluster!$A$18,'SP List (I-REAP)'!$B:$B,StatusFundModeCluster!X$9)</f>
        <v>0</v>
      </c>
      <c r="O21" s="94" t="str">
        <f>(SUMIFS('SP List (I-REAP)'!$K:$K,'SP List (I-REAP)'!$J:$J,StatusFundModeCluster!$A21,'SP List (I-REAP)'!$Q:$Q,StatusFundModeCluster!$A$18,'SP List (I-REAP)'!$B:$B,StatusFundModeCluster!X$9)/1000000)+(SUMIFS('SP List (I-REAP)'!$M:$M,'SP List (I-REAP)'!$J:$J,StatusFundModeCluster!$A21,'SP List (I-REAP)'!$Q:$Q,StatusFundModeCluster!$A$18,'SP List (I-REAP)'!$B:$B,StatusFundModeCluster!X$9)/1000000)</f>
        <v>0</v>
      </c>
      <c r="P21" s="94" t="str">
        <f>SUMIFS('SP List (I-REAP)'!$O:$O,'SP List (I-REAP)'!$J:$J,StatusFundModeCluster!$A21,'SP List (I-REAP)'!$Q:$Q,StatusFundModeCluster!$A$18,'SP List (I-REAP)'!$B:$B,StatusFundModeCluster!X$9)/1000000</f>
        <v>0</v>
      </c>
    </row>
    <row r="22" spans="1:28">
      <c r="A22" s="103" t="s">
        <v>865</v>
      </c>
      <c r="B22" s="101" t="str">
        <f>SUM(B23:B25)</f>
        <v>0</v>
      </c>
      <c r="C22" s="124" t="str">
        <f>SUM(C23:C25)</f>
        <v>0</v>
      </c>
      <c r="D22" s="124" t="str">
        <f>SUM(D23:D25)</f>
        <v>0</v>
      </c>
      <c r="E22" s="130" t="str">
        <f>SUM(E23:E25)</f>
        <v>0</v>
      </c>
      <c r="F22" s="124" t="str">
        <f>SUM(F23:F25)</f>
        <v>0</v>
      </c>
      <c r="G22" s="124" t="str">
        <f>SUM(G23:G25)</f>
        <v>0</v>
      </c>
      <c r="H22" s="130" t="str">
        <f>SUM(H23:H25)</f>
        <v>0</v>
      </c>
      <c r="I22" s="124" t="str">
        <f>SUM(I23:I25)</f>
        <v>0</v>
      </c>
      <c r="J22" s="124" t="str">
        <f>SUM(J23:J25)</f>
        <v>0</v>
      </c>
      <c r="K22" s="130" t="str">
        <f>SUM(K23:K25)</f>
        <v>0</v>
      </c>
      <c r="L22" s="124" t="str">
        <f>SUM(L23:L25)</f>
        <v>0</v>
      </c>
      <c r="M22" s="124" t="str">
        <f>SUM(M23:M25)</f>
        <v>0</v>
      </c>
      <c r="N22" s="130" t="str">
        <f>SUM(N23:N25)</f>
        <v>0</v>
      </c>
      <c r="O22" s="124" t="str">
        <f>SUM(O23:O25)</f>
        <v>0</v>
      </c>
      <c r="P22" s="124" t="str">
        <f>SUM(P23:P25)</f>
        <v>0</v>
      </c>
    </row>
    <row r="23" spans="1:28">
      <c r="A23" s="126" t="s">
        <v>292</v>
      </c>
      <c r="B23" s="93" t="str">
        <f>COUNTIFS('SP List (I-REAP)'!$J:$J,StatusFundModeCluster!$A23,'SP List (I-REAP)'!$Q:$Q,StatusFundModeCluster!$A$22)</f>
        <v>0</v>
      </c>
      <c r="C23" s="124" t="str">
        <f>+F23+I23+L23+O23</f>
        <v>0</v>
      </c>
      <c r="D23" s="124" t="str">
        <f>+G23+J23+M23+P23</f>
        <v>0</v>
      </c>
      <c r="E23" s="125" t="str">
        <f>COUNTIFS('SP List (I-REAP)'!$J:$J,StatusFundModeCluster!$A23,'SP List (I-REAP)'!$Q:$Q,StatusFundModeCluster!$A$22,'SP List (I-REAP)'!$B:$B,StatusFundModeCluster!R$9)</f>
        <v>0</v>
      </c>
      <c r="F23" s="94" t="str">
        <f>(SUMIFS('SP List (I-REAP)'!$K:$K,'SP List (I-REAP)'!$J:$J,StatusFundModeCluster!$A23,'SP List (I-REAP)'!$Q:$Q,StatusFundModeCluster!$A$22,'SP List (I-REAP)'!$B:$B,StatusFundModeCluster!R$9)/1000000)+(SUMIFS('SP List (I-REAP)'!$M:$M,'SP List (I-REAP)'!$J:$J,StatusFundModeCluster!$A23,'SP List (I-REAP)'!$Q:$Q,StatusFundModeCluster!$A$22,'SP List (I-REAP)'!$B:$B,StatusFundModeCluster!R$9)/1000000)</f>
        <v>0</v>
      </c>
      <c r="G23" s="94" t="str">
        <f>SUMIFS('SP List (I-REAP)'!$O:$O,'SP List (I-REAP)'!$J:$J,StatusFundModeCluster!$A23,'SP List (I-REAP)'!$Q:$Q,StatusFundModeCluster!$A$22,'SP List (I-REAP)'!$B:$B,StatusFundModeCluster!R$9)/1000000</f>
        <v>0</v>
      </c>
      <c r="H23" s="125" t="str">
        <f>COUNTIFS('SP List (I-REAP)'!$J:$J,StatusFundModeCluster!$A23,'SP List (I-REAP)'!$Q:$Q,StatusFundModeCluster!$A$22,'SP List (I-REAP)'!$B:$B,StatusFundModeCluster!T$9)</f>
        <v>0</v>
      </c>
      <c r="I23" s="94" t="str">
        <f>(SUMIFS('SP List (I-REAP)'!$K:$K,'SP List (I-REAP)'!$J:$J,StatusFundModeCluster!$A23,'SP List (I-REAP)'!$Q:$Q,StatusFundModeCluster!$A$22,'SP List (I-REAP)'!$B:$B,StatusFundModeCluster!T$9)/1000000)+(SUMIFS('SP List (I-REAP)'!$M:$M,'SP List (I-REAP)'!$J:$J,StatusFundModeCluster!$A23,'SP List (I-REAP)'!$Q:$Q,StatusFundModeCluster!$A$22,'SP List (I-REAP)'!$B:$B,StatusFundModeCluster!T$9)/1000000)</f>
        <v>0</v>
      </c>
      <c r="J23" s="94" t="str">
        <f>SUMIFS('SP List (I-REAP)'!$O:$O,'SP List (I-REAP)'!$J:$J,StatusFundModeCluster!$A23,'SP List (I-REAP)'!$Q:$Q,StatusFundModeCluster!$A$22,'SP List (I-REAP)'!$B:$B,StatusFundModeCluster!T$9)/1000000</f>
        <v>0</v>
      </c>
      <c r="K23" s="125" t="str">
        <f>COUNTIFS('SP List (I-REAP)'!$J:$J,StatusFundModeCluster!$A23,'SP List (I-REAP)'!$Q:$Q,StatusFundModeCluster!$A$22,'SP List (I-REAP)'!$B:$B,StatusFundModeCluster!V$9)</f>
        <v>0</v>
      </c>
      <c r="L23" s="94" t="str">
        <f>(SUMIFS('SP List (I-REAP)'!$K:$K,'SP List (I-REAP)'!$J:$J,StatusFundModeCluster!$A23,'SP List (I-REAP)'!$Q:$Q,StatusFundModeCluster!$A$22,'SP List (I-REAP)'!$B:$B,StatusFundModeCluster!V$9)/1000000)+(SUMIFS('SP List (I-REAP)'!$M:$M,'SP List (I-REAP)'!$J:$J,StatusFundModeCluster!$A23,'SP List (I-REAP)'!$Q:$Q,StatusFundModeCluster!$A$22,'SP List (I-REAP)'!$B:$B,StatusFundModeCluster!V$9)/1000000)</f>
        <v>0</v>
      </c>
      <c r="M23" s="94" t="str">
        <f>SUMIFS('SP List (I-REAP)'!$O:$O,'SP List (I-REAP)'!$J:$J,StatusFundModeCluster!$A23,'SP List (I-REAP)'!$Q:$Q,StatusFundModeCluster!$A$22,'SP List (I-REAP)'!$B:$B,StatusFundModeCluster!V$9)/1000000</f>
        <v>0</v>
      </c>
      <c r="N23" s="125" t="str">
        <f>COUNTIFS('SP List (I-REAP)'!$J:$J,StatusFundModeCluster!$A23,'SP List (I-REAP)'!$Q:$Q,StatusFundModeCluster!$A$22,'SP List (I-REAP)'!$B:$B,StatusFundModeCluster!X$9)</f>
        <v>0</v>
      </c>
      <c r="O23" s="94" t="str">
        <f>(SUMIFS('SP List (I-REAP)'!$K:$K,'SP List (I-REAP)'!$J:$J,StatusFundModeCluster!$A23,'SP List (I-REAP)'!$Q:$Q,StatusFundModeCluster!$A$22,'SP List (I-REAP)'!$B:$B,StatusFundModeCluster!X$9)/1000000)+(SUMIFS('SP List (I-REAP)'!$M:$M,'SP List (I-REAP)'!$J:$J,StatusFundModeCluster!$A23,'SP List (I-REAP)'!$Q:$Q,StatusFundModeCluster!$A$22,'SP List (I-REAP)'!$B:$B,StatusFundModeCluster!X$9)/1000000)</f>
        <v>0</v>
      </c>
      <c r="P23" s="94" t="str">
        <f>SUMIFS('SP List (I-REAP)'!$O:$O,'SP List (I-REAP)'!$J:$J,StatusFundModeCluster!$A23,'SP List (I-REAP)'!$Q:$Q,StatusFundModeCluster!$A$22,'SP List (I-REAP)'!$B:$B,StatusFundModeCluster!X$9)/1000000</f>
        <v>0</v>
      </c>
    </row>
    <row r="24" spans="1:28">
      <c r="A24" s="126" t="s">
        <v>199</v>
      </c>
      <c r="B24" s="93" t="str">
        <f>COUNTIFS('SP List (I-REAP)'!$J:$J,StatusFundModeCluster!$A24,'SP List (I-REAP)'!$Q:$Q,StatusFundModeCluster!$A$22)</f>
        <v>0</v>
      </c>
      <c r="C24" s="124" t="str">
        <f>+F24+I24+L24+O24</f>
        <v>0</v>
      </c>
      <c r="D24" s="124" t="str">
        <f>+G24+J24+M24+P24</f>
        <v>0</v>
      </c>
      <c r="E24" s="125" t="str">
        <f>COUNTIFS('SP List (I-REAP)'!$J:$J,StatusFundModeCluster!$A24,'SP List (I-REAP)'!$Q:$Q,StatusFundModeCluster!$A$22,'SP List (I-REAP)'!$B:$B,StatusFundModeCluster!R$9)</f>
        <v>0</v>
      </c>
      <c r="F24" s="94" t="str">
        <f>(SUMIFS('SP List (I-REAP)'!$K:$K,'SP List (I-REAP)'!$J:$J,StatusFundModeCluster!$A24,'SP List (I-REAP)'!$Q:$Q,StatusFundModeCluster!$A$22,'SP List (I-REAP)'!$B:$B,StatusFundModeCluster!R$9)/1000000)+(SUMIFS('SP List (I-REAP)'!$M:$M,'SP List (I-REAP)'!$J:$J,StatusFundModeCluster!$A24,'SP List (I-REAP)'!$Q:$Q,StatusFundModeCluster!$A$22,'SP List (I-REAP)'!$B:$B,StatusFundModeCluster!R$9)/1000000)</f>
        <v>0</v>
      </c>
      <c r="G24" s="94" t="str">
        <f>SUMIFS('SP List (I-REAP)'!$O:$O,'SP List (I-REAP)'!$J:$J,StatusFundModeCluster!$A24,'SP List (I-REAP)'!$Q:$Q,StatusFundModeCluster!$A$22,'SP List (I-REAP)'!$B:$B,StatusFundModeCluster!R$9)/1000000</f>
        <v>0</v>
      </c>
      <c r="H24" s="125" t="str">
        <f>COUNTIFS('SP List (I-REAP)'!$J:$J,StatusFundModeCluster!$A24,'SP List (I-REAP)'!$Q:$Q,StatusFundModeCluster!$A$22,'SP List (I-REAP)'!$B:$B,StatusFundModeCluster!T$9)</f>
        <v>0</v>
      </c>
      <c r="I24" s="94" t="str">
        <f>(SUMIFS('SP List (I-REAP)'!$K:$K,'SP List (I-REAP)'!$J:$J,StatusFundModeCluster!$A24,'SP List (I-REAP)'!$Q:$Q,StatusFundModeCluster!$A$22,'SP List (I-REAP)'!$B:$B,StatusFundModeCluster!T$9)/1000000)+(SUMIFS('SP List (I-REAP)'!$M:$M,'SP List (I-REAP)'!$J:$J,StatusFundModeCluster!$A24,'SP List (I-REAP)'!$Q:$Q,StatusFundModeCluster!$A$22,'SP List (I-REAP)'!$B:$B,StatusFundModeCluster!T$9)/1000000)</f>
        <v>0</v>
      </c>
      <c r="J24" s="94" t="str">
        <f>SUMIFS('SP List (I-REAP)'!$O:$O,'SP List (I-REAP)'!$J:$J,StatusFundModeCluster!$A24,'SP List (I-REAP)'!$Q:$Q,StatusFundModeCluster!$A$22,'SP List (I-REAP)'!$B:$B,StatusFundModeCluster!T$9)/1000000</f>
        <v>0</v>
      </c>
      <c r="K24" s="125" t="str">
        <f>COUNTIFS('SP List (I-REAP)'!$J:$J,StatusFundModeCluster!$A24,'SP List (I-REAP)'!$Q:$Q,StatusFundModeCluster!$A$22,'SP List (I-REAP)'!$B:$B,StatusFundModeCluster!V$9)</f>
        <v>0</v>
      </c>
      <c r="L24" s="94" t="str">
        <f>(SUMIFS('SP List (I-REAP)'!$K:$K,'SP List (I-REAP)'!$J:$J,StatusFundModeCluster!$A24,'SP List (I-REAP)'!$Q:$Q,StatusFundModeCluster!$A$22,'SP List (I-REAP)'!$B:$B,StatusFundModeCluster!V$9)/1000000)+(SUMIFS('SP List (I-REAP)'!$M:$M,'SP List (I-REAP)'!$J:$J,StatusFundModeCluster!$A24,'SP List (I-REAP)'!$Q:$Q,StatusFundModeCluster!$A$22,'SP List (I-REAP)'!$B:$B,StatusFundModeCluster!V$9)/1000000)</f>
        <v>0</v>
      </c>
      <c r="M24" s="94" t="str">
        <f>SUMIFS('SP List (I-REAP)'!$O:$O,'SP List (I-REAP)'!$J:$J,StatusFundModeCluster!$A24,'SP List (I-REAP)'!$Q:$Q,StatusFundModeCluster!$A$22,'SP List (I-REAP)'!$B:$B,StatusFundModeCluster!V$9)/1000000</f>
        <v>0</v>
      </c>
      <c r="N24" s="125" t="str">
        <f>COUNTIFS('SP List (I-REAP)'!$J:$J,StatusFundModeCluster!$A24,'SP List (I-REAP)'!$Q:$Q,StatusFundModeCluster!$A$22,'SP List (I-REAP)'!$B:$B,StatusFundModeCluster!X$9)</f>
        <v>0</v>
      </c>
      <c r="O24" s="94" t="str">
        <f>(SUMIFS('SP List (I-REAP)'!$K:$K,'SP List (I-REAP)'!$J:$J,StatusFundModeCluster!$A24,'SP List (I-REAP)'!$Q:$Q,StatusFundModeCluster!$A$22,'SP List (I-REAP)'!$B:$B,StatusFundModeCluster!X$9)/1000000)+(SUMIFS('SP List (I-REAP)'!$M:$M,'SP List (I-REAP)'!$J:$J,StatusFundModeCluster!$A24,'SP List (I-REAP)'!$Q:$Q,StatusFundModeCluster!$A$22,'SP List (I-REAP)'!$B:$B,StatusFundModeCluster!X$9)/1000000)</f>
        <v>0</v>
      </c>
      <c r="P24" s="94" t="str">
        <f>SUMIFS('SP List (I-REAP)'!$O:$O,'SP List (I-REAP)'!$J:$J,StatusFundModeCluster!$A24,'SP List (I-REAP)'!$Q:$Q,StatusFundModeCluster!$A$22,'SP List (I-REAP)'!$B:$B,StatusFundModeCluster!X$9)/1000000</f>
        <v>0</v>
      </c>
    </row>
    <row r="25" spans="1:28">
      <c r="A25" s="126" t="s">
        <v>135</v>
      </c>
      <c r="B25" s="93" t="str">
        <f>COUNTIFS('SP List (I-REAP)'!$J:$J,StatusFundModeCluster!$A25,'SP List (I-REAP)'!$Q:$Q,StatusFundModeCluster!$A$22)</f>
        <v>0</v>
      </c>
      <c r="C25" s="124" t="str">
        <f>+F25+I25+L25+O25</f>
        <v>0</v>
      </c>
      <c r="D25" s="124" t="str">
        <f>+G25+J25+M25+P25</f>
        <v>0</v>
      </c>
      <c r="E25" s="125" t="str">
        <f>COUNTIFS('SP List (I-REAP)'!$J:$J,StatusFundModeCluster!$A25,'SP List (I-REAP)'!$Q:$Q,StatusFundModeCluster!$A$22,'SP List (I-REAP)'!$B:$B,StatusFundModeCluster!R$9)</f>
        <v>0</v>
      </c>
      <c r="F25" s="94" t="str">
        <f>(SUMIFS('SP List (I-REAP)'!$K:$K,'SP List (I-REAP)'!$J:$J,StatusFundModeCluster!$A25,'SP List (I-REAP)'!$Q:$Q,StatusFundModeCluster!$A$22,'SP List (I-REAP)'!$B:$B,StatusFundModeCluster!R$9)/1000000)+(SUMIFS('SP List (I-REAP)'!$M:$M,'SP List (I-REAP)'!$J:$J,StatusFundModeCluster!$A25,'SP List (I-REAP)'!$Q:$Q,StatusFundModeCluster!$A$22,'SP List (I-REAP)'!$B:$B,StatusFundModeCluster!R$9)/1000000)</f>
        <v>0</v>
      </c>
      <c r="G25" s="94" t="str">
        <f>SUMIFS('SP List (I-REAP)'!$O:$O,'SP List (I-REAP)'!$J:$J,StatusFundModeCluster!$A25,'SP List (I-REAP)'!$Q:$Q,StatusFundModeCluster!$A$22,'SP List (I-REAP)'!$B:$B,StatusFundModeCluster!R$9)/1000000</f>
        <v>0</v>
      </c>
      <c r="H25" s="125" t="str">
        <f>COUNTIFS('SP List (I-REAP)'!$J:$J,StatusFundModeCluster!$A25,'SP List (I-REAP)'!$Q:$Q,StatusFundModeCluster!$A$22,'SP List (I-REAP)'!$B:$B,StatusFundModeCluster!T$9)</f>
        <v>0</v>
      </c>
      <c r="I25" s="94" t="str">
        <f>(SUMIFS('SP List (I-REAP)'!$K:$K,'SP List (I-REAP)'!$J:$J,StatusFundModeCluster!$A25,'SP List (I-REAP)'!$Q:$Q,StatusFundModeCluster!$A$22,'SP List (I-REAP)'!$B:$B,StatusFundModeCluster!T$9)/1000000)+(SUMIFS('SP List (I-REAP)'!$M:$M,'SP List (I-REAP)'!$J:$J,StatusFundModeCluster!$A25,'SP List (I-REAP)'!$Q:$Q,StatusFundModeCluster!$A$22,'SP List (I-REAP)'!$B:$B,StatusFundModeCluster!T$9)/1000000)</f>
        <v>0</v>
      </c>
      <c r="J25" s="94" t="str">
        <f>SUMIFS('SP List (I-REAP)'!$O:$O,'SP List (I-REAP)'!$J:$J,StatusFundModeCluster!$A25,'SP List (I-REAP)'!$Q:$Q,StatusFundModeCluster!$A$22,'SP List (I-REAP)'!$B:$B,StatusFundModeCluster!T$9)/1000000</f>
        <v>0</v>
      </c>
      <c r="K25" s="125" t="str">
        <f>COUNTIFS('SP List (I-REAP)'!$J:$J,StatusFundModeCluster!$A25,'SP List (I-REAP)'!$Q:$Q,StatusFundModeCluster!$A$22,'SP List (I-REAP)'!$B:$B,StatusFundModeCluster!V$9)</f>
        <v>0</v>
      </c>
      <c r="L25" s="94" t="str">
        <f>(SUMIFS('SP List (I-REAP)'!$K:$K,'SP List (I-REAP)'!$J:$J,StatusFundModeCluster!$A25,'SP List (I-REAP)'!$Q:$Q,StatusFundModeCluster!$A$22,'SP List (I-REAP)'!$B:$B,StatusFundModeCluster!V$9)/1000000)+(SUMIFS('SP List (I-REAP)'!$M:$M,'SP List (I-REAP)'!$J:$J,StatusFundModeCluster!$A25,'SP List (I-REAP)'!$Q:$Q,StatusFundModeCluster!$A$22,'SP List (I-REAP)'!$B:$B,StatusFundModeCluster!V$9)/1000000)</f>
        <v>0</v>
      </c>
      <c r="M25" s="94" t="str">
        <f>SUMIFS('SP List (I-REAP)'!$O:$O,'SP List (I-REAP)'!$J:$J,StatusFundModeCluster!$A25,'SP List (I-REAP)'!$Q:$Q,StatusFundModeCluster!$A$22,'SP List (I-REAP)'!$B:$B,StatusFundModeCluster!V$9)/1000000</f>
        <v>0</v>
      </c>
      <c r="N25" s="125" t="str">
        <f>COUNTIFS('SP List (I-REAP)'!$J:$J,StatusFundModeCluster!$A25,'SP List (I-REAP)'!$Q:$Q,StatusFundModeCluster!$A$22,'SP List (I-REAP)'!$B:$B,StatusFundModeCluster!X$9)</f>
        <v>0</v>
      </c>
      <c r="O25" s="94" t="str">
        <f>(SUMIFS('SP List (I-REAP)'!$K:$K,'SP List (I-REAP)'!$J:$J,StatusFundModeCluster!$A25,'SP List (I-REAP)'!$Q:$Q,StatusFundModeCluster!$A$22,'SP List (I-REAP)'!$B:$B,StatusFundModeCluster!X$9)/1000000)+(SUMIFS('SP List (I-REAP)'!$M:$M,'SP List (I-REAP)'!$J:$J,StatusFundModeCluster!$A25,'SP List (I-REAP)'!$Q:$Q,StatusFundModeCluster!$A$22,'SP List (I-REAP)'!$B:$B,StatusFundModeCluster!X$9)/1000000)</f>
        <v>0</v>
      </c>
      <c r="P25" s="94" t="str">
        <f>SUMIFS('SP List (I-REAP)'!$O:$O,'SP List (I-REAP)'!$J:$J,StatusFundModeCluster!$A25,'SP List (I-REAP)'!$Q:$Q,StatusFundModeCluster!$A$22,'SP List (I-REAP)'!$B:$B,StatusFundModeCluster!X$9)/1000000</f>
        <v>0</v>
      </c>
    </row>
    <row r="26" spans="1:28">
      <c r="A26" s="160" t="s">
        <v>2015</v>
      </c>
      <c r="B26" s="101" t="str">
        <f>SUM(B27:B29)</f>
        <v>0</v>
      </c>
      <c r="C26" s="124" t="str">
        <f>SUM(C27:C29)</f>
        <v>0</v>
      </c>
      <c r="D26" s="124" t="str">
        <f>SUM(D27:D29)</f>
        <v>0</v>
      </c>
      <c r="E26" s="130" t="str">
        <f>SUM(E27:E29)</f>
        <v>0</v>
      </c>
      <c r="F26" s="124" t="str">
        <f>SUM(F27:F29)</f>
        <v>0</v>
      </c>
      <c r="G26" s="124" t="str">
        <f>SUM(G27:G29)</f>
        <v>0</v>
      </c>
      <c r="H26" s="130" t="str">
        <f>SUM(H27:H29)</f>
        <v>0</v>
      </c>
      <c r="I26" s="124" t="str">
        <f>SUM(I27:I29)</f>
        <v>0</v>
      </c>
      <c r="J26" s="124" t="str">
        <f>SUM(J27:J29)</f>
        <v>0</v>
      </c>
      <c r="K26" s="130" t="str">
        <f>SUM(K27:K29)</f>
        <v>0</v>
      </c>
      <c r="L26" s="124" t="str">
        <f>SUM(L27:L29)</f>
        <v>0</v>
      </c>
      <c r="M26" s="124" t="str">
        <f>SUM(M27:M29)</f>
        <v>0</v>
      </c>
      <c r="N26" s="130" t="str">
        <f>SUM(N27:N29)</f>
        <v>0</v>
      </c>
      <c r="O26" s="124" t="str">
        <f>SUM(O27:O29)</f>
        <v>0</v>
      </c>
      <c r="P26" s="124" t="str">
        <f>SUM(P27:P29)</f>
        <v>0</v>
      </c>
    </row>
    <row r="27" spans="1:28">
      <c r="A27" s="126" t="s">
        <v>292</v>
      </c>
      <c r="B27" s="93" t="str">
        <f>COUNTIFS('SP List (I-REAP)'!$J:$J,StatusFundModeCluster!$A27,'SP List (I-REAP)'!$Q:$Q,StatusFundModeCluster!$A$26)</f>
        <v>0</v>
      </c>
      <c r="C27" s="124" t="str">
        <f>+F27+I27+L27+O27</f>
        <v>0</v>
      </c>
      <c r="D27" s="124" t="str">
        <f>+G27+J27+M27+P27</f>
        <v>0</v>
      </c>
      <c r="E27" s="125" t="str">
        <f>COUNTIFS('SP List (I-REAP)'!$J:$J,StatusFundModeCluster!$A27,'SP List (I-REAP)'!$Q:$Q,StatusFundModeCluster!$A$26,'SP List (I-REAP)'!$B:$B,StatusFundModeCluster!R$9)</f>
        <v>0</v>
      </c>
      <c r="F27" s="94" t="str">
        <f>(SUMIFS('SP List (I-REAP)'!$K:$K,'SP List (I-REAP)'!$J:$J,StatusFundModeCluster!$A27,'SP List (I-REAP)'!$Q:$Q,StatusFundModeCluster!$A$26,'SP List (I-REAP)'!$B:$B,StatusFundModeCluster!R$9)/1000000)+(SUMIFS('SP List (I-REAP)'!$M:$M,'SP List (I-REAP)'!$J:$J,StatusFundModeCluster!$A27,'SP List (I-REAP)'!$Q:$Q,StatusFundModeCluster!$A$26,'SP List (I-REAP)'!$B:$B,StatusFundModeCluster!R$9)/1000000)</f>
        <v>0</v>
      </c>
      <c r="G27" s="94" t="str">
        <f>SUMIFS('SP List (I-REAP)'!$O:$O,'SP List (I-REAP)'!$J:$J,StatusFundModeCluster!$A27,'SP List (I-REAP)'!$Q:$Q,StatusFundModeCluster!$A$26,'SP List (I-REAP)'!$B:$B,StatusFundModeCluster!R$9)/1000000</f>
        <v>0</v>
      </c>
      <c r="H27" s="125" t="str">
        <f>COUNTIFS('SP List (I-REAP)'!$J:$J,StatusFundModeCluster!$A27,'SP List (I-REAP)'!$Q:$Q,StatusFundModeCluster!$A$26,'SP List (I-REAP)'!$B:$B,StatusFundModeCluster!T$9)</f>
        <v>0</v>
      </c>
      <c r="I27" s="94" t="str">
        <f>(SUMIFS('SP List (I-REAP)'!$K:$K,'SP List (I-REAP)'!$J:$J,StatusFundModeCluster!$A27,'SP List (I-REAP)'!$Q:$Q,StatusFundModeCluster!$A$26,'SP List (I-REAP)'!$B:$B,StatusFundModeCluster!T$9)/1000000)+(SUMIFS('SP List (I-REAP)'!$M:$M,'SP List (I-REAP)'!$J:$J,StatusFundModeCluster!$A27,'SP List (I-REAP)'!$Q:$Q,StatusFundModeCluster!$A$26,'SP List (I-REAP)'!$B:$B,StatusFundModeCluster!T$9)/1000000)</f>
        <v>0</v>
      </c>
      <c r="J27" s="94" t="str">
        <f>SUMIFS('SP List (I-REAP)'!$O:$O,'SP List (I-REAP)'!$J:$J,StatusFundModeCluster!$A27,'SP List (I-REAP)'!$Q:$Q,StatusFundModeCluster!$A$26,'SP List (I-REAP)'!$B:$B,StatusFundModeCluster!T$9)/1000000</f>
        <v>0</v>
      </c>
      <c r="K27" s="125" t="str">
        <f>COUNTIFS('SP List (I-REAP)'!$J:$J,StatusFundModeCluster!$A27,'SP List (I-REAP)'!$Q:$Q,StatusFundModeCluster!$A$26,'SP List (I-REAP)'!$B:$B,StatusFundModeCluster!V$9)</f>
        <v>0</v>
      </c>
      <c r="L27" s="94" t="str">
        <f>(SUMIFS('SP List (I-REAP)'!$K:$K,'SP List (I-REAP)'!$J:$J,StatusFundModeCluster!$A27,'SP List (I-REAP)'!$Q:$Q,StatusFundModeCluster!$A$26,'SP List (I-REAP)'!$B:$B,StatusFundModeCluster!V$9)/1000000)+(SUMIFS('SP List (I-REAP)'!$M:$M,'SP List (I-REAP)'!$J:$J,StatusFundModeCluster!$A27,'SP List (I-REAP)'!$Q:$Q,StatusFundModeCluster!$A$26,'SP List (I-REAP)'!$B:$B,StatusFundModeCluster!V$9)/1000000)</f>
        <v>0</v>
      </c>
      <c r="M27" s="94" t="str">
        <f>SUMIFS('SP List (I-REAP)'!$O:$O,'SP List (I-REAP)'!$J:$J,StatusFundModeCluster!$A27,'SP List (I-REAP)'!$Q:$Q,StatusFundModeCluster!$A$26,'SP List (I-REAP)'!$B:$B,StatusFundModeCluster!V$9)/1000000</f>
        <v>0</v>
      </c>
      <c r="N27" s="125" t="str">
        <f>COUNTIFS('SP List (I-REAP)'!$J:$J,StatusFundModeCluster!$A27,'SP List (I-REAP)'!$Q:$Q,StatusFundModeCluster!$A$26,'SP List (I-REAP)'!$B:$B,StatusFundModeCluster!X$9)</f>
        <v>0</v>
      </c>
      <c r="O27" s="94" t="str">
        <f>(SUMIFS('SP List (I-REAP)'!$K:$K,'SP List (I-REAP)'!$J:$J,StatusFundModeCluster!$A27,'SP List (I-REAP)'!$Q:$Q,StatusFundModeCluster!$A$26,'SP List (I-REAP)'!$B:$B,StatusFundModeCluster!X$9)/1000000)+(SUMIFS('SP List (I-REAP)'!$M:$M,'SP List (I-REAP)'!$J:$J,StatusFundModeCluster!$A27,'SP List (I-REAP)'!$Q:$Q,StatusFundModeCluster!$A$26,'SP List (I-REAP)'!$B:$B,StatusFundModeCluster!X$9)/1000000)</f>
        <v>0</v>
      </c>
      <c r="P27" s="94" t="str">
        <f>SUMIFS('SP List (I-REAP)'!$O:$O,'SP List (I-REAP)'!$J:$J,StatusFundModeCluster!$A27,'SP List (I-REAP)'!$Q:$Q,StatusFundModeCluster!$A$26,'SP List (I-REAP)'!$B:$B,StatusFundModeCluster!X$9)/1000000</f>
        <v>0</v>
      </c>
    </row>
    <row r="28" spans="1:28">
      <c r="A28" s="126" t="s">
        <v>199</v>
      </c>
      <c r="B28" s="93" t="str">
        <f>COUNTIFS('SP List (I-REAP)'!$J:$J,StatusFundModeCluster!$A28,'SP List (I-REAP)'!$Q:$Q,StatusFundModeCluster!$A$26)</f>
        <v>0</v>
      </c>
      <c r="C28" s="124" t="str">
        <f>+F28+I28+L28+O28</f>
        <v>0</v>
      </c>
      <c r="D28" s="124" t="str">
        <f>+G28+J28+M28+P28</f>
        <v>0</v>
      </c>
      <c r="E28" s="125" t="str">
        <f>COUNTIFS('SP List (I-REAP)'!$J:$J,StatusFundModeCluster!$A28,'SP List (I-REAP)'!$Q:$Q,StatusFundModeCluster!$A$26,'SP List (I-REAP)'!$B:$B,StatusFundModeCluster!R$9)</f>
        <v>0</v>
      </c>
      <c r="F28" s="94" t="str">
        <f>(SUMIFS('SP List (I-REAP)'!$K:$K,'SP List (I-REAP)'!$J:$J,StatusFundModeCluster!$A28,'SP List (I-REAP)'!$Q:$Q,StatusFundModeCluster!$A$26,'SP List (I-REAP)'!$B:$B,StatusFundModeCluster!R$9)/1000000)+(SUMIFS('SP List (I-REAP)'!$M:$M,'SP List (I-REAP)'!$J:$J,StatusFundModeCluster!$A28,'SP List (I-REAP)'!$Q:$Q,StatusFundModeCluster!$A$26,'SP List (I-REAP)'!$B:$B,StatusFundModeCluster!R$9)/1000000)</f>
        <v>0</v>
      </c>
      <c r="G28" s="94" t="str">
        <f>SUMIFS('SP List (I-REAP)'!$O:$O,'SP List (I-REAP)'!$J:$J,StatusFundModeCluster!$A28,'SP List (I-REAP)'!$Q:$Q,StatusFundModeCluster!$A$26,'SP List (I-REAP)'!$B:$B,StatusFundModeCluster!R$9)/1000000</f>
        <v>0</v>
      </c>
      <c r="H28" s="125" t="str">
        <f>COUNTIFS('SP List (I-REAP)'!$J:$J,StatusFundModeCluster!$A28,'SP List (I-REAP)'!$Q:$Q,StatusFundModeCluster!$A$26,'SP List (I-REAP)'!$B:$B,StatusFundModeCluster!T$9)</f>
        <v>0</v>
      </c>
      <c r="I28" s="94" t="str">
        <f>(SUMIFS('SP List (I-REAP)'!$K:$K,'SP List (I-REAP)'!$J:$J,StatusFundModeCluster!$A28,'SP List (I-REAP)'!$Q:$Q,StatusFundModeCluster!$A$26,'SP List (I-REAP)'!$B:$B,StatusFundModeCluster!T$9)/1000000)+(SUMIFS('SP List (I-REAP)'!$M:$M,'SP List (I-REAP)'!$J:$J,StatusFundModeCluster!$A28,'SP List (I-REAP)'!$Q:$Q,StatusFundModeCluster!$A$26,'SP List (I-REAP)'!$B:$B,StatusFundModeCluster!T$9)/1000000)</f>
        <v>0</v>
      </c>
      <c r="J28" s="94" t="str">
        <f>SUMIFS('SP List (I-REAP)'!$O:$O,'SP List (I-REAP)'!$J:$J,StatusFundModeCluster!$A28,'SP List (I-REAP)'!$Q:$Q,StatusFundModeCluster!$A$26,'SP List (I-REAP)'!$B:$B,StatusFundModeCluster!T$9)/1000000</f>
        <v>0</v>
      </c>
      <c r="K28" s="125" t="str">
        <f>COUNTIFS('SP List (I-REAP)'!$J:$J,StatusFundModeCluster!$A28,'SP List (I-REAP)'!$Q:$Q,StatusFundModeCluster!$A$26,'SP List (I-REAP)'!$B:$B,StatusFundModeCluster!V$9)</f>
        <v>0</v>
      </c>
      <c r="L28" s="94" t="str">
        <f>(SUMIFS('SP List (I-REAP)'!$K:$K,'SP List (I-REAP)'!$J:$J,StatusFundModeCluster!$A28,'SP List (I-REAP)'!$Q:$Q,StatusFundModeCluster!$A$26,'SP List (I-REAP)'!$B:$B,StatusFundModeCluster!V$9)/1000000)+(SUMIFS('SP List (I-REAP)'!$M:$M,'SP List (I-REAP)'!$J:$J,StatusFundModeCluster!$A28,'SP List (I-REAP)'!$Q:$Q,StatusFundModeCluster!$A$26,'SP List (I-REAP)'!$B:$B,StatusFundModeCluster!V$9)/1000000)</f>
        <v>0</v>
      </c>
      <c r="M28" s="94" t="str">
        <f>SUMIFS('SP List (I-REAP)'!$O:$O,'SP List (I-REAP)'!$J:$J,StatusFundModeCluster!$A28,'SP List (I-REAP)'!$Q:$Q,StatusFundModeCluster!$A$26,'SP List (I-REAP)'!$B:$B,StatusFundModeCluster!V$9)/1000000</f>
        <v>0</v>
      </c>
      <c r="N28" s="125" t="str">
        <f>COUNTIFS('SP List (I-REAP)'!$J:$J,StatusFundModeCluster!$A28,'SP List (I-REAP)'!$Q:$Q,StatusFundModeCluster!$A$26,'SP List (I-REAP)'!$B:$B,StatusFundModeCluster!X$9)</f>
        <v>0</v>
      </c>
      <c r="O28" s="94" t="str">
        <f>(SUMIFS('SP List (I-REAP)'!$K:$K,'SP List (I-REAP)'!$J:$J,StatusFundModeCluster!$A28,'SP List (I-REAP)'!$Q:$Q,StatusFundModeCluster!$A$26,'SP List (I-REAP)'!$B:$B,StatusFundModeCluster!X$9)/1000000)+(SUMIFS('SP List (I-REAP)'!$M:$M,'SP List (I-REAP)'!$J:$J,StatusFundModeCluster!$A28,'SP List (I-REAP)'!$Q:$Q,StatusFundModeCluster!$A$26,'SP List (I-REAP)'!$B:$B,StatusFundModeCluster!X$9)/1000000)</f>
        <v>0</v>
      </c>
      <c r="P28" s="94" t="str">
        <f>SUMIFS('SP List (I-REAP)'!$O:$O,'SP List (I-REAP)'!$J:$J,StatusFundModeCluster!$A28,'SP List (I-REAP)'!$Q:$Q,StatusFundModeCluster!$A$26,'SP List (I-REAP)'!$B:$B,StatusFundModeCluster!X$9)/1000000</f>
        <v>0</v>
      </c>
    </row>
    <row r="29" spans="1:28">
      <c r="A29" s="126" t="s">
        <v>135</v>
      </c>
      <c r="B29" s="93" t="str">
        <f>COUNTIFS('SP List (I-REAP)'!$J:$J,StatusFundModeCluster!$A29,'SP List (I-REAP)'!$Q:$Q,StatusFundModeCluster!$A$26)</f>
        <v>0</v>
      </c>
      <c r="C29" s="124" t="str">
        <f>+F29+I29+L29+O29</f>
        <v>0</v>
      </c>
      <c r="D29" s="124" t="str">
        <f>+G29+J29+M29+P29</f>
        <v>0</v>
      </c>
      <c r="E29" s="125" t="str">
        <f>COUNTIFS('SP List (I-REAP)'!$J:$J,StatusFundModeCluster!$A29,'SP List (I-REAP)'!$Q:$Q,StatusFundModeCluster!$A$26,'SP List (I-REAP)'!$B:$B,StatusFundModeCluster!R$9)</f>
        <v>0</v>
      </c>
      <c r="F29" s="94" t="str">
        <f>(SUMIFS('SP List (I-REAP)'!$K:$K,'SP List (I-REAP)'!$J:$J,StatusFundModeCluster!$A29,'SP List (I-REAP)'!$Q:$Q,StatusFundModeCluster!$A$26,'SP List (I-REAP)'!$B:$B,StatusFundModeCluster!R$9)/1000000)+(SUMIFS('SP List (I-REAP)'!$M:$M,'SP List (I-REAP)'!$J:$J,StatusFundModeCluster!$A29,'SP List (I-REAP)'!$Q:$Q,StatusFundModeCluster!$A$26,'SP List (I-REAP)'!$B:$B,StatusFundModeCluster!R$9)/1000000)</f>
        <v>0</v>
      </c>
      <c r="G29" s="94" t="str">
        <f>SUMIFS('SP List (I-REAP)'!$O:$O,'SP List (I-REAP)'!$J:$J,StatusFundModeCluster!$A29,'SP List (I-REAP)'!$Q:$Q,StatusFundModeCluster!$A$26,'SP List (I-REAP)'!$B:$B,StatusFundModeCluster!R$9)/1000000</f>
        <v>0</v>
      </c>
      <c r="H29" s="125" t="str">
        <f>COUNTIFS('SP List (I-REAP)'!$J:$J,StatusFundModeCluster!$A29,'SP List (I-REAP)'!$Q:$Q,StatusFundModeCluster!$A$26,'SP List (I-REAP)'!$B:$B,StatusFundModeCluster!T$9)</f>
        <v>0</v>
      </c>
      <c r="I29" s="94" t="str">
        <f>(SUMIFS('SP List (I-REAP)'!$K:$K,'SP List (I-REAP)'!$J:$J,StatusFundModeCluster!$A29,'SP List (I-REAP)'!$Q:$Q,StatusFundModeCluster!$A$26,'SP List (I-REAP)'!$B:$B,StatusFundModeCluster!T$9)/1000000)+(SUMIFS('SP List (I-REAP)'!$M:$M,'SP List (I-REAP)'!$J:$J,StatusFundModeCluster!$A29,'SP List (I-REAP)'!$Q:$Q,StatusFundModeCluster!$A$26,'SP List (I-REAP)'!$B:$B,StatusFundModeCluster!T$9)/1000000)</f>
        <v>0</v>
      </c>
      <c r="J29" s="94" t="str">
        <f>SUMIFS('SP List (I-REAP)'!$O:$O,'SP List (I-REAP)'!$J:$J,StatusFundModeCluster!$A29,'SP List (I-REAP)'!$Q:$Q,StatusFundModeCluster!$A$26,'SP List (I-REAP)'!$B:$B,StatusFundModeCluster!T$9)/1000000</f>
        <v>0</v>
      </c>
      <c r="K29" s="125" t="str">
        <f>COUNTIFS('SP List (I-REAP)'!$J:$J,StatusFundModeCluster!$A29,'SP List (I-REAP)'!$Q:$Q,StatusFundModeCluster!$A$26,'SP List (I-REAP)'!$B:$B,StatusFundModeCluster!V$9)</f>
        <v>0</v>
      </c>
      <c r="L29" s="94" t="str">
        <f>(SUMIFS('SP List (I-REAP)'!$K:$K,'SP List (I-REAP)'!$J:$J,StatusFundModeCluster!$A29,'SP List (I-REAP)'!$Q:$Q,StatusFundModeCluster!$A$26,'SP List (I-REAP)'!$B:$B,StatusFundModeCluster!V$9)/1000000)+(SUMIFS('SP List (I-REAP)'!$M:$M,'SP List (I-REAP)'!$J:$J,StatusFundModeCluster!$A29,'SP List (I-REAP)'!$Q:$Q,StatusFundModeCluster!$A$26,'SP List (I-REAP)'!$B:$B,StatusFundModeCluster!V$9)/1000000)</f>
        <v>0</v>
      </c>
      <c r="M29" s="94" t="str">
        <f>SUMIFS('SP List (I-REAP)'!$O:$O,'SP List (I-REAP)'!$J:$J,StatusFundModeCluster!$A29,'SP List (I-REAP)'!$Q:$Q,StatusFundModeCluster!$A$26,'SP List (I-REAP)'!$B:$B,StatusFundModeCluster!V$9)/1000000</f>
        <v>0</v>
      </c>
      <c r="N29" s="125" t="str">
        <f>COUNTIFS('SP List (I-REAP)'!$J:$J,StatusFundModeCluster!$A29,'SP List (I-REAP)'!$Q:$Q,StatusFundModeCluster!$A$26,'SP List (I-REAP)'!$B:$B,StatusFundModeCluster!X$9)</f>
        <v>0</v>
      </c>
      <c r="O29" s="94" t="str">
        <f>(SUMIFS('SP List (I-REAP)'!$K:$K,'SP List (I-REAP)'!$J:$J,StatusFundModeCluster!$A29,'SP List (I-REAP)'!$Q:$Q,StatusFundModeCluster!$A$26,'SP List (I-REAP)'!$B:$B,StatusFundModeCluster!X$9)/1000000)+(SUMIFS('SP List (I-REAP)'!$M:$M,'SP List (I-REAP)'!$J:$J,StatusFundModeCluster!$A29,'SP List (I-REAP)'!$Q:$Q,StatusFundModeCluster!$A$26,'SP List (I-REAP)'!$B:$B,StatusFundModeCluster!X$9)/1000000)</f>
        <v>0</v>
      </c>
      <c r="P29" s="94" t="str">
        <f>SUMIFS('SP List (I-REAP)'!$O:$O,'SP List (I-REAP)'!$J:$J,StatusFundModeCluster!$A29,'SP List (I-REAP)'!$Q:$Q,StatusFundModeCluster!$A$26,'SP List (I-REAP)'!$B:$B,StatusFundModeCluster!X$9)/1000000</f>
        <v>0</v>
      </c>
    </row>
    <row r="30" spans="1:28">
      <c r="A30" s="89" t="s">
        <v>2016</v>
      </c>
      <c r="B30" s="95" t="str">
        <f>+B31</f>
        <v>0</v>
      </c>
      <c r="C30" s="127" t="str">
        <f>+C31</f>
        <v>0</v>
      </c>
      <c r="D30" s="127" t="str">
        <f>+D31</f>
        <v>0</v>
      </c>
      <c r="E30" s="95" t="str">
        <f>+E31</f>
        <v>0</v>
      </c>
      <c r="F30" s="127" t="str">
        <f>+F31</f>
        <v>0</v>
      </c>
      <c r="G30" s="127" t="str">
        <f>+G31</f>
        <v>0</v>
      </c>
      <c r="H30" s="95" t="str">
        <f>+H31</f>
        <v>0</v>
      </c>
      <c r="I30" s="127" t="str">
        <f>+I31</f>
        <v>0</v>
      </c>
      <c r="J30" s="127" t="str">
        <f>+J31</f>
        <v>0</v>
      </c>
      <c r="K30" s="95" t="str">
        <f>+K31</f>
        <v>0</v>
      </c>
      <c r="L30" s="127" t="str">
        <f>+L31</f>
        <v>0</v>
      </c>
      <c r="M30" s="127" t="str">
        <f>+M31</f>
        <v>0</v>
      </c>
      <c r="N30" s="95" t="str">
        <f>+N31</f>
        <v>0</v>
      </c>
      <c r="O30" s="127" t="str">
        <f>+O31</f>
        <v>0</v>
      </c>
      <c r="P30" s="127" t="str">
        <f>+P31</f>
        <v>0</v>
      </c>
    </row>
    <row r="31" spans="1:28">
      <c r="A31" s="97" t="s">
        <v>913</v>
      </c>
      <c r="B31" s="104" t="str">
        <f>SUM(B32:B34)</f>
        <v>0</v>
      </c>
      <c r="C31" s="132" t="str">
        <f>SUM(C32:C34)</f>
        <v>0</v>
      </c>
      <c r="D31" s="132" t="str">
        <f>SUM(D32:D34)</f>
        <v>0</v>
      </c>
      <c r="E31" s="131" t="str">
        <f>SUM(E32:E34)</f>
        <v>0</v>
      </c>
      <c r="F31" s="132" t="str">
        <f>SUM(F32:F34)</f>
        <v>0</v>
      </c>
      <c r="G31" s="132" t="str">
        <f>SUM(G32:G34)</f>
        <v>0</v>
      </c>
      <c r="H31" s="131" t="str">
        <f>SUM(H32:H34)</f>
        <v>0</v>
      </c>
      <c r="I31" s="132" t="str">
        <f>SUM(I32:I34)</f>
        <v>0</v>
      </c>
      <c r="J31" s="132" t="str">
        <f>SUM(J32:J34)</f>
        <v>0</v>
      </c>
      <c r="K31" s="131" t="str">
        <f>SUM(K32:K34)</f>
        <v>0</v>
      </c>
      <c r="L31" s="132" t="str">
        <f>SUM(L32:L34)</f>
        <v>0</v>
      </c>
      <c r="M31" s="132" t="str">
        <f>SUM(M32:M34)</f>
        <v>0</v>
      </c>
      <c r="N31" s="131" t="str">
        <f>SUM(N32:N34)</f>
        <v>0</v>
      </c>
      <c r="O31" s="132" t="str">
        <f>SUM(O32:O34)</f>
        <v>0</v>
      </c>
      <c r="P31" s="132" t="str">
        <f>SUM(P32:P34)</f>
        <v>0</v>
      </c>
    </row>
    <row r="32" spans="1:28">
      <c r="A32" s="126" t="s">
        <v>292</v>
      </c>
      <c r="B32" s="93" t="str">
        <f>COUNTIFS('SP List (I-REAP)'!$J:$J,StatusFundModeCluster!$A32,'SP List (I-REAP)'!$Q:$Q,StatusFundModeCluster!$A$31)</f>
        <v>0</v>
      </c>
      <c r="C32" s="124" t="str">
        <f>+F32+I32+L32+O32</f>
        <v>0</v>
      </c>
      <c r="D32" s="124" t="str">
        <f>+G32+J32+M32+P32</f>
        <v>0</v>
      </c>
      <c r="E32" s="125" t="str">
        <f>COUNTIFS('SP List (I-REAP)'!$J:$J,StatusFundModeCluster!$A32,'SP List (I-REAP)'!$Q:$Q,StatusFundModeCluster!$A$31,'SP List (I-REAP)'!$B:$B,StatusFundModeCluster!R$9)</f>
        <v>0</v>
      </c>
      <c r="F32" s="94" t="str">
        <f>(SUMIFS('SP List (I-REAP)'!$K:$K,'SP List (I-REAP)'!$J:$J,StatusFundModeCluster!$A32,'SP List (I-REAP)'!$Q:$Q,StatusFundModeCluster!$A$31,'SP List (I-REAP)'!$B:$B,StatusFundModeCluster!R$9)/1000000)+(SUMIFS('SP List (I-REAP)'!$M:$M,'SP List (I-REAP)'!$J:$J,StatusFundModeCluster!$A32,'SP List (I-REAP)'!$Q:$Q,StatusFundModeCluster!$A$31,'SP List (I-REAP)'!$B:$B,StatusFundModeCluster!R$9)/1000000)</f>
        <v>0</v>
      </c>
      <c r="G32" s="94" t="str">
        <f>SUMIFS('SP List (I-REAP)'!$O:$O,'SP List (I-REAP)'!$J:$J,StatusFundModeCluster!$A32,'SP List (I-REAP)'!$Q:$Q,StatusFundModeCluster!$A$31,'SP List (I-REAP)'!$B:$B,StatusFundModeCluster!R$9)/1000000</f>
        <v>0</v>
      </c>
      <c r="H32" s="125" t="str">
        <f>COUNTIFS('SP List (I-REAP)'!$J:$J,StatusFundModeCluster!$A32,'SP List (I-REAP)'!$Q:$Q,StatusFundModeCluster!$A$31,'SP List (I-REAP)'!$B:$B,StatusFundModeCluster!T$9)</f>
        <v>0</v>
      </c>
      <c r="I32" s="94" t="str">
        <f>(SUMIFS('SP List (I-REAP)'!$K:$K,'SP List (I-REAP)'!$J:$J,StatusFundModeCluster!$A32,'SP List (I-REAP)'!$Q:$Q,StatusFundModeCluster!$A$31,'SP List (I-REAP)'!$B:$B,StatusFundModeCluster!T$9)/1000000)+(SUMIFS('SP List (I-REAP)'!$M:$M,'SP List (I-REAP)'!$J:$J,StatusFundModeCluster!$A32,'SP List (I-REAP)'!$Q:$Q,StatusFundModeCluster!$A$31,'SP List (I-REAP)'!$B:$B,StatusFundModeCluster!T$9)/1000000)</f>
        <v>0</v>
      </c>
      <c r="J32" s="94" t="str">
        <f>SUMIFS('SP List (I-REAP)'!$O:$O,'SP List (I-REAP)'!$J:$J,StatusFundModeCluster!$A32,'SP List (I-REAP)'!$Q:$Q,StatusFundModeCluster!$A$31,'SP List (I-REAP)'!$B:$B,StatusFundModeCluster!T$9)/1000000</f>
        <v>0</v>
      </c>
      <c r="K32" s="125" t="str">
        <f>COUNTIFS('SP List (I-REAP)'!$J:$J,StatusFundModeCluster!$A32,'SP List (I-REAP)'!$Q:$Q,StatusFundModeCluster!$A$31,'SP List (I-REAP)'!$B:$B,StatusFundModeCluster!V$9)</f>
        <v>0</v>
      </c>
      <c r="L32" s="94" t="str">
        <f>(SUMIFS('SP List (I-REAP)'!$K:$K,'SP List (I-REAP)'!$J:$J,StatusFundModeCluster!$A32,'SP List (I-REAP)'!$Q:$Q,StatusFundModeCluster!$A$31,'SP List (I-REAP)'!$B:$B,StatusFundModeCluster!V$9)/1000000)+(SUMIFS('SP List (I-REAP)'!$M:$M,'SP List (I-REAP)'!$J:$J,StatusFundModeCluster!$A32,'SP List (I-REAP)'!$Q:$Q,StatusFundModeCluster!$A$31,'SP List (I-REAP)'!$B:$B,StatusFundModeCluster!V$9)/1000000)</f>
        <v>0</v>
      </c>
      <c r="M32" s="94" t="str">
        <f>SUMIFS('SP List (I-REAP)'!$O:$O,'SP List (I-REAP)'!$J:$J,StatusFundModeCluster!$A32,'SP List (I-REAP)'!$Q:$Q,StatusFundModeCluster!$A$31,'SP List (I-REAP)'!$B:$B,StatusFundModeCluster!V$9)/1000000</f>
        <v>0</v>
      </c>
      <c r="N32" s="125" t="str">
        <f>COUNTIFS('SP List (I-REAP)'!$J:$J,StatusFundModeCluster!$A32,'SP List (I-REAP)'!$Q:$Q,StatusFundModeCluster!$A$31,'SP List (I-REAP)'!$B:$B,StatusFundModeCluster!X$9)</f>
        <v>0</v>
      </c>
      <c r="O32" s="94" t="str">
        <f>(SUMIFS('SP List (I-REAP)'!$K:$K,'SP List (I-REAP)'!$J:$J,StatusFundModeCluster!$A32,'SP List (I-REAP)'!$Q:$Q,StatusFundModeCluster!$A$31,'SP List (I-REAP)'!$B:$B,StatusFundModeCluster!X$9)/1000000)+(SUMIFS('SP List (I-REAP)'!$M:$M,'SP List (I-REAP)'!$J:$J,StatusFundModeCluster!$A32,'SP List (I-REAP)'!$Q:$Q,StatusFundModeCluster!$A$31,'SP List (I-REAP)'!$B:$B,StatusFundModeCluster!X$9)/1000000)</f>
        <v>0</v>
      </c>
      <c r="P32" s="94" t="str">
        <f>SUMIFS('SP List (I-REAP)'!$O:$O,'SP List (I-REAP)'!$J:$J,StatusFundModeCluster!$A32,'SP List (I-REAP)'!$Q:$Q,StatusFundModeCluster!$A$31,'SP List (I-REAP)'!$B:$B,StatusFundModeCluster!X$9)/1000000</f>
        <v>0</v>
      </c>
    </row>
    <row r="33" spans="1:28">
      <c r="A33" s="126" t="s">
        <v>199</v>
      </c>
      <c r="B33" s="93" t="str">
        <f>COUNTIFS('SP List (I-REAP)'!$J:$J,StatusFundModeCluster!$A33,'SP List (I-REAP)'!$Q:$Q,StatusFundModeCluster!$A$31)</f>
        <v>0</v>
      </c>
      <c r="C33" s="124" t="str">
        <f>+F33+I33+L33+O33</f>
        <v>0</v>
      </c>
      <c r="D33" s="124" t="str">
        <f>+G33+J33+M33+P33</f>
        <v>0</v>
      </c>
      <c r="E33" s="125" t="str">
        <f>COUNTIFS('SP List (I-REAP)'!$J:$J,StatusFundModeCluster!$A33,'SP List (I-REAP)'!$Q:$Q,StatusFundModeCluster!$A$31,'SP List (I-REAP)'!$B:$B,StatusFundModeCluster!R$9)</f>
        <v>0</v>
      </c>
      <c r="F33" s="94" t="str">
        <f>(SUMIFS('SP List (I-REAP)'!$K:$K,'SP List (I-REAP)'!$J:$J,StatusFundModeCluster!$A33,'SP List (I-REAP)'!$Q:$Q,StatusFundModeCluster!$A$31,'SP List (I-REAP)'!$B:$B,StatusFundModeCluster!R$9)/1000000)+(SUMIFS('SP List (I-REAP)'!$M:$M,'SP List (I-REAP)'!$J:$J,StatusFundModeCluster!$A33,'SP List (I-REAP)'!$Q:$Q,StatusFundModeCluster!$A$31,'SP List (I-REAP)'!$B:$B,StatusFundModeCluster!R$9)/1000000)</f>
        <v>0</v>
      </c>
      <c r="G33" s="94" t="str">
        <f>SUMIFS('SP List (I-REAP)'!$O:$O,'SP List (I-REAP)'!$J:$J,StatusFundModeCluster!$A33,'SP List (I-REAP)'!$Q:$Q,StatusFundModeCluster!$A$31,'SP List (I-REAP)'!$B:$B,StatusFundModeCluster!R$9)/1000000</f>
        <v>0</v>
      </c>
      <c r="H33" s="125" t="str">
        <f>COUNTIFS('SP List (I-REAP)'!$J:$J,StatusFundModeCluster!$A33,'SP List (I-REAP)'!$Q:$Q,StatusFundModeCluster!$A$31,'SP List (I-REAP)'!$B:$B,StatusFundModeCluster!T$9)</f>
        <v>0</v>
      </c>
      <c r="I33" s="94" t="str">
        <f>(SUMIFS('SP List (I-REAP)'!$K:$K,'SP List (I-REAP)'!$J:$J,StatusFundModeCluster!$A33,'SP List (I-REAP)'!$Q:$Q,StatusFundModeCluster!$A$31,'SP List (I-REAP)'!$B:$B,StatusFundModeCluster!T$9)/1000000)+(SUMIFS('SP List (I-REAP)'!$M:$M,'SP List (I-REAP)'!$J:$J,StatusFundModeCluster!$A33,'SP List (I-REAP)'!$Q:$Q,StatusFundModeCluster!$A$31,'SP List (I-REAP)'!$B:$B,StatusFundModeCluster!T$9)/1000000)</f>
        <v>0</v>
      </c>
      <c r="J33" s="94" t="str">
        <f>SUMIFS('SP List (I-REAP)'!$O:$O,'SP List (I-REAP)'!$J:$J,StatusFundModeCluster!$A33,'SP List (I-REAP)'!$Q:$Q,StatusFundModeCluster!$A$31,'SP List (I-REAP)'!$B:$B,StatusFundModeCluster!T$9)/1000000</f>
        <v>0</v>
      </c>
      <c r="K33" s="125" t="str">
        <f>COUNTIFS('SP List (I-REAP)'!$J:$J,StatusFundModeCluster!$A33,'SP List (I-REAP)'!$Q:$Q,StatusFundModeCluster!$A$31,'SP List (I-REAP)'!$B:$B,StatusFundModeCluster!V$9)</f>
        <v>0</v>
      </c>
      <c r="L33" s="94" t="str">
        <f>(SUMIFS('SP List (I-REAP)'!$K:$K,'SP List (I-REAP)'!$J:$J,StatusFundModeCluster!$A33,'SP List (I-REAP)'!$Q:$Q,StatusFundModeCluster!$A$31,'SP List (I-REAP)'!$B:$B,StatusFundModeCluster!V$9)/1000000)+(SUMIFS('SP List (I-REAP)'!$M:$M,'SP List (I-REAP)'!$J:$J,StatusFundModeCluster!$A33,'SP List (I-REAP)'!$Q:$Q,StatusFundModeCluster!$A$31,'SP List (I-REAP)'!$B:$B,StatusFundModeCluster!V$9)/1000000)</f>
        <v>0</v>
      </c>
      <c r="M33" s="94" t="str">
        <f>SUMIFS('SP List (I-REAP)'!$O:$O,'SP List (I-REAP)'!$J:$J,StatusFundModeCluster!$A33,'SP List (I-REAP)'!$Q:$Q,StatusFundModeCluster!$A$31,'SP List (I-REAP)'!$B:$B,StatusFundModeCluster!V$9)/1000000</f>
        <v>0</v>
      </c>
      <c r="N33" s="125" t="str">
        <f>COUNTIFS('SP List (I-REAP)'!$J:$J,StatusFundModeCluster!$A33,'SP List (I-REAP)'!$Q:$Q,StatusFundModeCluster!$A$31,'SP List (I-REAP)'!$B:$B,StatusFundModeCluster!X$9)</f>
        <v>0</v>
      </c>
      <c r="O33" s="94" t="str">
        <f>(SUMIFS('SP List (I-REAP)'!$K:$K,'SP List (I-REAP)'!$J:$J,StatusFundModeCluster!$A33,'SP List (I-REAP)'!$Q:$Q,StatusFundModeCluster!$A$31,'SP List (I-REAP)'!$B:$B,StatusFundModeCluster!X$9)/1000000)+(SUMIFS('SP List (I-REAP)'!$M:$M,'SP List (I-REAP)'!$J:$J,StatusFundModeCluster!$A33,'SP List (I-REAP)'!$Q:$Q,StatusFundModeCluster!$A$31,'SP List (I-REAP)'!$B:$B,StatusFundModeCluster!X$9)/1000000)</f>
        <v>0</v>
      </c>
      <c r="P33" s="94" t="str">
        <f>SUMIFS('SP List (I-REAP)'!$O:$O,'SP List (I-REAP)'!$J:$J,StatusFundModeCluster!$A33,'SP List (I-REAP)'!$Q:$Q,StatusFundModeCluster!$A$31,'SP List (I-REAP)'!$B:$B,StatusFundModeCluster!X$9)/1000000</f>
        <v>0</v>
      </c>
    </row>
    <row r="34" spans="1:28">
      <c r="A34" s="126" t="s">
        <v>135</v>
      </c>
      <c r="B34" s="93" t="str">
        <f>COUNTIFS('SP List (I-REAP)'!$J:$J,StatusFundModeCluster!$A34,'SP List (I-REAP)'!$Q:$Q,StatusFundModeCluster!$A$31)</f>
        <v>0</v>
      </c>
      <c r="C34" s="124" t="str">
        <f>+F34+I34+L34+O34</f>
        <v>0</v>
      </c>
      <c r="D34" s="124" t="str">
        <f>+G34+J34+M34+P34</f>
        <v>0</v>
      </c>
      <c r="E34" s="125" t="str">
        <f>COUNTIFS('SP List (I-REAP)'!$J:$J,StatusFundModeCluster!$A34,'SP List (I-REAP)'!$Q:$Q,StatusFundModeCluster!$A$31,'SP List (I-REAP)'!$B:$B,StatusFundModeCluster!R$9)</f>
        <v>0</v>
      </c>
      <c r="F34" s="94" t="str">
        <f>(SUMIFS('SP List (I-REAP)'!$K:$K,'SP List (I-REAP)'!$J:$J,StatusFundModeCluster!$A34,'SP List (I-REAP)'!$Q:$Q,StatusFundModeCluster!$A$31,'SP List (I-REAP)'!$B:$B,StatusFundModeCluster!R$9)/1000000)+(SUMIFS('SP List (I-REAP)'!$M:$M,'SP List (I-REAP)'!$J:$J,StatusFundModeCluster!$A34,'SP List (I-REAP)'!$Q:$Q,StatusFundModeCluster!$A$31,'SP List (I-REAP)'!$B:$B,StatusFundModeCluster!R$9)/1000000)</f>
        <v>0</v>
      </c>
      <c r="G34" s="94" t="str">
        <f>SUMIFS('SP List (I-REAP)'!$O:$O,'SP List (I-REAP)'!$J:$J,StatusFundModeCluster!$A34,'SP List (I-REAP)'!$Q:$Q,StatusFundModeCluster!$A$31,'SP List (I-REAP)'!$B:$B,StatusFundModeCluster!R$9)/1000000</f>
        <v>0</v>
      </c>
      <c r="H34" s="125" t="str">
        <f>COUNTIFS('SP List (I-REAP)'!$J:$J,StatusFundModeCluster!$A34,'SP List (I-REAP)'!$Q:$Q,StatusFundModeCluster!$A$31,'SP List (I-REAP)'!$B:$B,StatusFundModeCluster!T$9)</f>
        <v>0</v>
      </c>
      <c r="I34" s="94" t="str">
        <f>(SUMIFS('SP List (I-REAP)'!$K:$K,'SP List (I-REAP)'!$J:$J,StatusFundModeCluster!$A34,'SP List (I-REAP)'!$Q:$Q,StatusFundModeCluster!$A$31,'SP List (I-REAP)'!$B:$B,StatusFundModeCluster!T$9)/1000000)+(SUMIFS('SP List (I-REAP)'!$M:$M,'SP List (I-REAP)'!$J:$J,StatusFundModeCluster!$A34,'SP List (I-REAP)'!$Q:$Q,StatusFundModeCluster!$A$31,'SP List (I-REAP)'!$B:$B,StatusFundModeCluster!T$9)/1000000)</f>
        <v>0</v>
      </c>
      <c r="J34" s="94" t="str">
        <f>SUMIFS('SP List (I-REAP)'!$O:$O,'SP List (I-REAP)'!$J:$J,StatusFundModeCluster!$A34,'SP List (I-REAP)'!$Q:$Q,StatusFundModeCluster!$A$31,'SP List (I-REAP)'!$B:$B,StatusFundModeCluster!T$9)/1000000</f>
        <v>0</v>
      </c>
      <c r="K34" s="125" t="str">
        <f>COUNTIFS('SP List (I-REAP)'!$J:$J,StatusFundModeCluster!$A34,'SP List (I-REAP)'!$Q:$Q,StatusFundModeCluster!$A$31,'SP List (I-REAP)'!$B:$B,StatusFundModeCluster!V$9)</f>
        <v>0</v>
      </c>
      <c r="L34" s="94" t="str">
        <f>(SUMIFS('SP List (I-REAP)'!$K:$K,'SP List (I-REAP)'!$J:$J,StatusFundModeCluster!$A34,'SP List (I-REAP)'!$Q:$Q,StatusFundModeCluster!$A$31,'SP List (I-REAP)'!$B:$B,StatusFundModeCluster!V$9)/1000000)+(SUMIFS('SP List (I-REAP)'!$M:$M,'SP List (I-REAP)'!$J:$J,StatusFundModeCluster!$A34,'SP List (I-REAP)'!$Q:$Q,StatusFundModeCluster!$A$31,'SP List (I-REAP)'!$B:$B,StatusFundModeCluster!V$9)/1000000)</f>
        <v>0</v>
      </c>
      <c r="M34" s="94" t="str">
        <f>SUMIFS('SP List (I-REAP)'!$O:$O,'SP List (I-REAP)'!$J:$J,StatusFundModeCluster!$A34,'SP List (I-REAP)'!$Q:$Q,StatusFundModeCluster!$A$31,'SP List (I-REAP)'!$B:$B,StatusFundModeCluster!V$9)/1000000</f>
        <v>0</v>
      </c>
      <c r="N34" s="125" t="str">
        <f>COUNTIFS('SP List (I-REAP)'!$J:$J,StatusFundModeCluster!$A34,'SP List (I-REAP)'!$Q:$Q,StatusFundModeCluster!$A$31,'SP List (I-REAP)'!$B:$B,StatusFundModeCluster!X$9)</f>
        <v>0</v>
      </c>
      <c r="O34" s="94" t="str">
        <f>(SUMIFS('SP List (I-REAP)'!$K:$K,'SP List (I-REAP)'!$J:$J,StatusFundModeCluster!$A34,'SP List (I-REAP)'!$Q:$Q,StatusFundModeCluster!$A$31,'SP List (I-REAP)'!$B:$B,StatusFundModeCluster!X$9)/1000000)+(SUMIFS('SP List (I-REAP)'!$M:$M,'SP List (I-REAP)'!$J:$J,StatusFundModeCluster!$A34,'SP List (I-REAP)'!$Q:$Q,StatusFundModeCluster!$A$31,'SP List (I-REAP)'!$B:$B,StatusFundModeCluster!X$9)/1000000)</f>
        <v>0</v>
      </c>
      <c r="P34" s="94" t="str">
        <f>SUMIFS('SP List (I-REAP)'!$O:$O,'SP List (I-REAP)'!$J:$J,StatusFundModeCluster!$A34,'SP List (I-REAP)'!$Q:$Q,StatusFundModeCluster!$A$31,'SP List (I-REAP)'!$B:$B,StatusFundModeCluster!X$9)/1000000</f>
        <v>0</v>
      </c>
    </row>
    <row r="35" spans="1:28">
      <c r="A35" s="85" t="s">
        <v>11</v>
      </c>
      <c r="B35" s="86" t="str">
        <f>+B40+B44+B36</f>
        <v>0</v>
      </c>
      <c r="C35" s="117" t="str">
        <f>+C40+C44+C36</f>
        <v>0</v>
      </c>
      <c r="D35" s="117" t="str">
        <f>+D40+D44+D36</f>
        <v>0</v>
      </c>
      <c r="E35" s="118" t="str">
        <f>+E40+E44+E36</f>
        <v>0</v>
      </c>
      <c r="F35" s="117" t="str">
        <f>+F40+F44+F36</f>
        <v>0</v>
      </c>
      <c r="G35" s="117" t="str">
        <f>+G40+G44+G36</f>
        <v>0</v>
      </c>
      <c r="H35" s="118" t="str">
        <f>+H40+H44+H36</f>
        <v>0</v>
      </c>
      <c r="I35" s="117" t="str">
        <f>+I40+I44+I36</f>
        <v>0</v>
      </c>
      <c r="J35" s="117" t="str">
        <f>+J40+J44+J36</f>
        <v>0</v>
      </c>
      <c r="K35" s="118" t="str">
        <f>+K40+K44+K36</f>
        <v>0</v>
      </c>
      <c r="L35" s="117" t="str">
        <f>+L40+L44+L36</f>
        <v>0</v>
      </c>
      <c r="M35" s="117" t="str">
        <f>+M40+M44+M36</f>
        <v>0</v>
      </c>
      <c r="N35" s="118" t="str">
        <f>+N40+N44+N36</f>
        <v>0</v>
      </c>
      <c r="O35" s="117" t="str">
        <f>+O40+O44+O36</f>
        <v>0</v>
      </c>
      <c r="P35" s="117" t="str">
        <f>+P40+P44+P36</f>
        <v>0</v>
      </c>
    </row>
    <row r="36" spans="1:28">
      <c r="A36" s="67" t="s">
        <v>847</v>
      </c>
      <c r="B36" s="98" t="str">
        <f>SUM(B37:B39)</f>
        <v>0</v>
      </c>
      <c r="C36" s="99" t="str">
        <f>SUM(C37:C39)</f>
        <v>0</v>
      </c>
      <c r="D36" s="99" t="str">
        <f>SUM(D37:D39)</f>
        <v>0</v>
      </c>
      <c r="E36" s="129" t="str">
        <f>SUM(E37:E39)</f>
        <v>0</v>
      </c>
      <c r="F36" s="99" t="str">
        <f>SUM(F37:F39)</f>
        <v>0</v>
      </c>
      <c r="G36" s="99" t="str">
        <f>SUM(G37:G39)</f>
        <v>0</v>
      </c>
      <c r="H36" s="129" t="str">
        <f>SUM(H37:H39)</f>
        <v>0</v>
      </c>
      <c r="I36" s="99" t="str">
        <f>SUM(I37:I39)</f>
        <v>0</v>
      </c>
      <c r="J36" s="99" t="str">
        <f>SUM(J37:J39)</f>
        <v>0</v>
      </c>
      <c r="K36" s="129" t="str">
        <f>SUM(K37:K39)</f>
        <v>0</v>
      </c>
      <c r="L36" s="99" t="str">
        <f>SUM(L37:L39)</f>
        <v>0</v>
      </c>
      <c r="M36" s="99" t="str">
        <f>SUM(M37:M39)</f>
        <v>0</v>
      </c>
      <c r="N36" s="129" t="str">
        <f>SUM(N37:N39)</f>
        <v>0</v>
      </c>
      <c r="O36" s="99" t="str">
        <f>SUM(O37:O39)</f>
        <v>0</v>
      </c>
      <c r="P36" s="99" t="str">
        <f>SUM(P37:P39)</f>
        <v>0</v>
      </c>
    </row>
    <row r="37" spans="1:28">
      <c r="A37" s="126" t="s">
        <v>292</v>
      </c>
      <c r="B37" s="93" t="str">
        <f>COUNTIFS('SP List (I-REAP)'!$J:$J,StatusFundModeCluster!$A37,'SP List (I-REAP)'!$Q:$Q,StatusFundModeCluster!$A$36)</f>
        <v>0</v>
      </c>
      <c r="C37" s="124" t="str">
        <f>+F37+I37+L37+O37</f>
        <v>0</v>
      </c>
      <c r="D37" s="124" t="str">
        <f>+G37+J37+M37+P37</f>
        <v>0</v>
      </c>
      <c r="E37" s="125" t="str">
        <f>COUNTIFS('SP List (I-REAP)'!$J:$J,StatusFundModeCluster!$A37,'SP List (I-REAP)'!$Q:$Q,StatusFundModeCluster!$A$36,'SP List (I-REAP)'!$B:$B,StatusFundModeCluster!R$9)</f>
        <v>0</v>
      </c>
      <c r="F37" s="94" t="str">
        <f>(SUMIFS('SP List (I-REAP)'!$K:$K,'SP List (I-REAP)'!$J:$J,StatusFundModeCluster!$A37,'SP List (I-REAP)'!$Q:$Q,StatusFundModeCluster!$A$36,'SP List (I-REAP)'!$B:$B,StatusFundModeCluster!R$9)/1000000)+(SUMIFS('SP List (I-REAP)'!$M:$M,'SP List (I-REAP)'!$J:$J,StatusFundModeCluster!$A37,'SP List (I-REAP)'!$Q:$Q,StatusFundModeCluster!$A$36,'SP List (I-REAP)'!$B:$B,StatusFundModeCluster!R$9)/1000000)</f>
        <v>0</v>
      </c>
      <c r="G37" s="94" t="str">
        <f>SUMIFS('SP List (I-REAP)'!$O:$O,'SP List (I-REAP)'!$J:$J,StatusFundModeCluster!$A37,'SP List (I-REAP)'!$Q:$Q,StatusFundModeCluster!$A$36,'SP List (I-REAP)'!$B:$B,StatusFundModeCluster!R$9)/1000000</f>
        <v>0</v>
      </c>
      <c r="H37" s="125" t="str">
        <f>COUNTIFS('SP List (I-REAP)'!$J:$J,StatusFundModeCluster!$A37,'SP List (I-REAP)'!$Q:$Q,StatusFundModeCluster!$A$36,'SP List (I-REAP)'!$B:$B,StatusFundModeCluster!T$9)</f>
        <v>0</v>
      </c>
      <c r="I37" s="94" t="str">
        <f>(SUMIFS('SP List (I-REAP)'!$K:$K,'SP List (I-REAP)'!$J:$J,StatusFundModeCluster!$A37,'SP List (I-REAP)'!$Q:$Q,StatusFundModeCluster!$A$36,'SP List (I-REAP)'!$B:$B,StatusFundModeCluster!T$9)/1000000)+(SUMIFS('SP List (I-REAP)'!$M:$M,'SP List (I-REAP)'!$J:$J,StatusFundModeCluster!$A37,'SP List (I-REAP)'!$Q:$Q,StatusFundModeCluster!$A$36,'SP List (I-REAP)'!$B:$B,StatusFundModeCluster!T$9)/1000000)</f>
        <v>0</v>
      </c>
      <c r="J37" s="94" t="str">
        <f>SUMIFS('SP List (I-REAP)'!$O:$O,'SP List (I-REAP)'!$J:$J,StatusFundModeCluster!$A37,'SP List (I-REAP)'!$Q:$Q,StatusFundModeCluster!$A$36,'SP List (I-REAP)'!$B:$B,StatusFundModeCluster!T$9)/1000000</f>
        <v>0</v>
      </c>
      <c r="K37" s="125" t="str">
        <f>COUNTIFS('SP List (I-REAP)'!$J:$J,StatusFundModeCluster!$A37,'SP List (I-REAP)'!$Q:$Q,StatusFundModeCluster!$A$36,'SP List (I-REAP)'!$B:$B,StatusFundModeCluster!V$9)</f>
        <v>0</v>
      </c>
      <c r="L37" s="94" t="str">
        <f>(SUMIFS('SP List (I-REAP)'!$K:$K,'SP List (I-REAP)'!$J:$J,StatusFundModeCluster!$A37,'SP List (I-REAP)'!$Q:$Q,StatusFundModeCluster!$A$36,'SP List (I-REAP)'!$B:$B,StatusFundModeCluster!V$9)/1000000)+(SUMIFS('SP List (I-REAP)'!$M:$M,'SP List (I-REAP)'!$J:$J,StatusFundModeCluster!$A37,'SP List (I-REAP)'!$Q:$Q,StatusFundModeCluster!$A$36,'SP List (I-REAP)'!$B:$B,StatusFundModeCluster!V$9)/1000000)</f>
        <v>0</v>
      </c>
      <c r="M37" s="94" t="str">
        <f>SUMIFS('SP List (I-REAP)'!$O:$O,'SP List (I-REAP)'!$J:$J,StatusFundModeCluster!$A37,'SP List (I-REAP)'!$Q:$Q,StatusFundModeCluster!$A$36,'SP List (I-REAP)'!$B:$B,StatusFundModeCluster!V$9)/1000000</f>
        <v>0</v>
      </c>
      <c r="N37" s="125" t="str">
        <f>COUNTIFS('SP List (I-REAP)'!$J:$J,StatusFundModeCluster!$A37,'SP List (I-REAP)'!$Q:$Q,StatusFundModeCluster!$A$36,'SP List (I-REAP)'!$B:$B,StatusFundModeCluster!X$9)</f>
        <v>0</v>
      </c>
      <c r="O37" s="94" t="str">
        <f>(SUMIFS('SP List (I-REAP)'!$K:$K,'SP List (I-REAP)'!$J:$J,StatusFundModeCluster!$A37,'SP List (I-REAP)'!$Q:$Q,StatusFundModeCluster!$A$36,'SP List (I-REAP)'!$B:$B,StatusFundModeCluster!X$9)/1000000)+(SUMIFS('SP List (I-REAP)'!$M:$M,'SP List (I-REAP)'!$J:$J,StatusFundModeCluster!$A37,'SP List (I-REAP)'!$Q:$Q,StatusFundModeCluster!$A$36,'SP List (I-REAP)'!$B:$B,StatusFundModeCluster!X$9)/1000000)</f>
        <v>0</v>
      </c>
      <c r="P37" s="94" t="str">
        <f>SUMIFS('SP List (I-REAP)'!$O:$O,'SP List (I-REAP)'!$J:$J,StatusFundModeCluster!$A37,'SP List (I-REAP)'!$Q:$Q,StatusFundModeCluster!$A$36,'SP List (I-REAP)'!$B:$B,StatusFundModeCluster!X$9)/1000000</f>
        <v>0</v>
      </c>
    </row>
    <row r="38" spans="1:28">
      <c r="A38" s="126" t="s">
        <v>199</v>
      </c>
      <c r="B38" s="93" t="str">
        <f>COUNTIFS('SP List (I-REAP)'!$J:$J,StatusFundModeCluster!$A38,'SP List (I-REAP)'!$Q:$Q,StatusFundModeCluster!$A$36)</f>
        <v>0</v>
      </c>
      <c r="C38" s="124" t="str">
        <f>+F38+I38+L38+O38</f>
        <v>0</v>
      </c>
      <c r="D38" s="124" t="str">
        <f>+G38+J38+M38+P38</f>
        <v>0</v>
      </c>
      <c r="E38" s="125" t="str">
        <f>COUNTIFS('SP List (I-REAP)'!$J:$J,StatusFundModeCluster!$A38,'SP List (I-REAP)'!$Q:$Q,StatusFundModeCluster!$A$36,'SP List (I-REAP)'!$B:$B,StatusFundModeCluster!R$9)</f>
        <v>0</v>
      </c>
      <c r="F38" s="94" t="str">
        <f>(SUMIFS('SP List (I-REAP)'!$K:$K,'SP List (I-REAP)'!$J:$J,StatusFundModeCluster!$A38,'SP List (I-REAP)'!$Q:$Q,StatusFundModeCluster!$A$36,'SP List (I-REAP)'!$B:$B,StatusFundModeCluster!R$9)/1000000)+(SUMIFS('SP List (I-REAP)'!$M:$M,'SP List (I-REAP)'!$J:$J,StatusFundModeCluster!$A38,'SP List (I-REAP)'!$Q:$Q,StatusFundModeCluster!$A$36,'SP List (I-REAP)'!$B:$B,StatusFundModeCluster!R$9)/1000000)</f>
        <v>0</v>
      </c>
      <c r="G38" s="94" t="str">
        <f>SUMIFS('SP List (I-REAP)'!$O:$O,'SP List (I-REAP)'!$J:$J,StatusFundModeCluster!$A38,'SP List (I-REAP)'!$Q:$Q,StatusFundModeCluster!$A$36,'SP List (I-REAP)'!$B:$B,StatusFundModeCluster!R$9)/1000000</f>
        <v>0</v>
      </c>
      <c r="H38" s="125" t="str">
        <f>COUNTIFS('SP List (I-REAP)'!$J:$J,StatusFundModeCluster!$A38,'SP List (I-REAP)'!$Q:$Q,StatusFundModeCluster!$A$36,'SP List (I-REAP)'!$B:$B,StatusFundModeCluster!T$9)</f>
        <v>0</v>
      </c>
      <c r="I38" s="94" t="str">
        <f>(SUMIFS('SP List (I-REAP)'!$K:$K,'SP List (I-REAP)'!$J:$J,StatusFundModeCluster!$A38,'SP List (I-REAP)'!$Q:$Q,StatusFundModeCluster!$A$36,'SP List (I-REAP)'!$B:$B,StatusFundModeCluster!T$9)/1000000)+(SUMIFS('SP List (I-REAP)'!$M:$M,'SP List (I-REAP)'!$J:$J,StatusFundModeCluster!$A38,'SP List (I-REAP)'!$Q:$Q,StatusFundModeCluster!$A$36,'SP List (I-REAP)'!$B:$B,StatusFundModeCluster!T$9)/1000000)</f>
        <v>0</v>
      </c>
      <c r="J38" s="94" t="str">
        <f>SUMIFS('SP List (I-REAP)'!$O:$O,'SP List (I-REAP)'!$J:$J,StatusFundModeCluster!$A38,'SP List (I-REAP)'!$Q:$Q,StatusFundModeCluster!$A$36,'SP List (I-REAP)'!$B:$B,StatusFundModeCluster!T$9)/1000000</f>
        <v>0</v>
      </c>
      <c r="K38" s="125" t="str">
        <f>COUNTIFS('SP List (I-REAP)'!$J:$J,StatusFundModeCluster!$A38,'SP List (I-REAP)'!$Q:$Q,StatusFundModeCluster!$A$36,'SP List (I-REAP)'!$B:$B,StatusFundModeCluster!V$9)</f>
        <v>0</v>
      </c>
      <c r="L38" s="94" t="str">
        <f>(SUMIFS('SP List (I-REAP)'!$K:$K,'SP List (I-REAP)'!$J:$J,StatusFundModeCluster!$A38,'SP List (I-REAP)'!$Q:$Q,StatusFundModeCluster!$A$36,'SP List (I-REAP)'!$B:$B,StatusFundModeCluster!V$9)/1000000)+(SUMIFS('SP List (I-REAP)'!$M:$M,'SP List (I-REAP)'!$J:$J,StatusFundModeCluster!$A38,'SP List (I-REAP)'!$Q:$Q,StatusFundModeCluster!$A$36,'SP List (I-REAP)'!$B:$B,StatusFundModeCluster!V$9)/1000000)</f>
        <v>0</v>
      </c>
      <c r="M38" s="94" t="str">
        <f>SUMIFS('SP List (I-REAP)'!$O:$O,'SP List (I-REAP)'!$J:$J,StatusFundModeCluster!$A38,'SP List (I-REAP)'!$Q:$Q,StatusFundModeCluster!$A$36,'SP List (I-REAP)'!$B:$B,StatusFundModeCluster!V$9)/1000000</f>
        <v>0</v>
      </c>
      <c r="N38" s="125" t="str">
        <f>COUNTIFS('SP List (I-REAP)'!$J:$J,StatusFundModeCluster!$A38,'SP List (I-REAP)'!$Q:$Q,StatusFundModeCluster!$A$36,'SP List (I-REAP)'!$B:$B,StatusFundModeCluster!X$9)</f>
        <v>0</v>
      </c>
      <c r="O38" s="94" t="str">
        <f>(SUMIFS('SP List (I-REAP)'!$K:$K,'SP List (I-REAP)'!$J:$J,StatusFundModeCluster!$A38,'SP List (I-REAP)'!$Q:$Q,StatusFundModeCluster!$A$36,'SP List (I-REAP)'!$B:$B,StatusFundModeCluster!X$9)/1000000)+(SUMIFS('SP List (I-REAP)'!$M:$M,'SP List (I-REAP)'!$J:$J,StatusFundModeCluster!$A38,'SP List (I-REAP)'!$Q:$Q,StatusFundModeCluster!$A$36,'SP List (I-REAP)'!$B:$B,StatusFundModeCluster!X$9)/1000000)</f>
        <v>0</v>
      </c>
      <c r="P38" s="94" t="str">
        <f>SUMIFS('SP List (I-REAP)'!$O:$O,'SP List (I-REAP)'!$J:$J,StatusFundModeCluster!$A38,'SP List (I-REAP)'!$Q:$Q,StatusFundModeCluster!$A$36,'SP List (I-REAP)'!$B:$B,StatusFundModeCluster!X$9)/1000000</f>
        <v>0</v>
      </c>
    </row>
    <row r="39" spans="1:28">
      <c r="A39" s="126" t="s">
        <v>135</v>
      </c>
      <c r="B39" s="93" t="str">
        <f>COUNTIFS('SP List (I-REAP)'!$J:$J,StatusFundModeCluster!$A39,'SP List (I-REAP)'!$Q:$Q,StatusFundModeCluster!$A$36)</f>
        <v>0</v>
      </c>
      <c r="C39" s="124" t="str">
        <f>+F39+I39+L39+O39</f>
        <v>0</v>
      </c>
      <c r="D39" s="124" t="str">
        <f>+G39+J39+M39+P39</f>
        <v>0</v>
      </c>
      <c r="E39" s="125" t="str">
        <f>COUNTIFS('SP List (I-REAP)'!$J:$J,StatusFundModeCluster!$A39,'SP List (I-REAP)'!$Q:$Q,StatusFundModeCluster!$A$36,'SP List (I-REAP)'!$B:$B,StatusFundModeCluster!R$9)</f>
        <v>0</v>
      </c>
      <c r="F39" s="94" t="str">
        <f>(SUMIFS('SP List (I-REAP)'!$K:$K,'SP List (I-REAP)'!$J:$J,StatusFundModeCluster!$A39,'SP List (I-REAP)'!$Q:$Q,StatusFundModeCluster!$A$36,'SP List (I-REAP)'!$B:$B,StatusFundModeCluster!R$9)/1000000)+(SUMIFS('SP List (I-REAP)'!$M:$M,'SP List (I-REAP)'!$J:$J,StatusFundModeCluster!$A39,'SP List (I-REAP)'!$Q:$Q,StatusFundModeCluster!$A$36,'SP List (I-REAP)'!$B:$B,StatusFundModeCluster!R$9)/1000000)</f>
        <v>0</v>
      </c>
      <c r="G39" s="94" t="str">
        <f>SUMIFS('SP List (I-REAP)'!$O:$O,'SP List (I-REAP)'!$J:$J,StatusFundModeCluster!$A39,'SP List (I-REAP)'!$Q:$Q,StatusFundModeCluster!$A$36,'SP List (I-REAP)'!$B:$B,StatusFundModeCluster!R$9)/1000000</f>
        <v>0</v>
      </c>
      <c r="H39" s="125" t="str">
        <f>COUNTIFS('SP List (I-REAP)'!$J:$J,StatusFundModeCluster!$A39,'SP List (I-REAP)'!$Q:$Q,StatusFundModeCluster!$A$36,'SP List (I-REAP)'!$B:$B,StatusFundModeCluster!T$9)</f>
        <v>0</v>
      </c>
      <c r="I39" s="94" t="str">
        <f>(SUMIFS('SP List (I-REAP)'!$K:$K,'SP List (I-REAP)'!$J:$J,StatusFundModeCluster!$A39,'SP List (I-REAP)'!$Q:$Q,StatusFundModeCluster!$A$36,'SP List (I-REAP)'!$B:$B,StatusFundModeCluster!T$9)/1000000)+(SUMIFS('SP List (I-REAP)'!$M:$M,'SP List (I-REAP)'!$J:$J,StatusFundModeCluster!$A39,'SP List (I-REAP)'!$Q:$Q,StatusFundModeCluster!$A$36,'SP List (I-REAP)'!$B:$B,StatusFundModeCluster!T$9)/1000000)</f>
        <v>0</v>
      </c>
      <c r="J39" s="94" t="str">
        <f>SUMIFS('SP List (I-REAP)'!$O:$O,'SP List (I-REAP)'!$J:$J,StatusFundModeCluster!$A39,'SP List (I-REAP)'!$Q:$Q,StatusFundModeCluster!$A$36,'SP List (I-REAP)'!$B:$B,StatusFundModeCluster!T$9)/1000000</f>
        <v>0</v>
      </c>
      <c r="K39" s="125" t="str">
        <f>COUNTIFS('SP List (I-REAP)'!$J:$J,StatusFundModeCluster!$A39,'SP List (I-REAP)'!$Q:$Q,StatusFundModeCluster!$A$36,'SP List (I-REAP)'!$B:$B,StatusFundModeCluster!V$9)</f>
        <v>0</v>
      </c>
      <c r="L39" s="94" t="str">
        <f>(SUMIFS('SP List (I-REAP)'!$K:$K,'SP List (I-REAP)'!$J:$J,StatusFundModeCluster!$A39,'SP List (I-REAP)'!$Q:$Q,StatusFundModeCluster!$A$36,'SP List (I-REAP)'!$B:$B,StatusFundModeCluster!V$9)/1000000)+(SUMIFS('SP List (I-REAP)'!$M:$M,'SP List (I-REAP)'!$J:$J,StatusFundModeCluster!$A39,'SP List (I-REAP)'!$Q:$Q,StatusFundModeCluster!$A$36,'SP List (I-REAP)'!$B:$B,StatusFundModeCluster!V$9)/1000000)</f>
        <v>0</v>
      </c>
      <c r="M39" s="94" t="str">
        <f>SUMIFS('SP List (I-REAP)'!$O:$O,'SP List (I-REAP)'!$J:$J,StatusFundModeCluster!$A39,'SP List (I-REAP)'!$Q:$Q,StatusFundModeCluster!$A$36,'SP List (I-REAP)'!$B:$B,StatusFundModeCluster!V$9)/1000000</f>
        <v>0</v>
      </c>
      <c r="N39" s="125" t="str">
        <f>COUNTIFS('SP List (I-REAP)'!$J:$J,StatusFundModeCluster!$A39,'SP List (I-REAP)'!$Q:$Q,StatusFundModeCluster!$A$36,'SP List (I-REAP)'!$B:$B,StatusFundModeCluster!X$9)</f>
        <v>0</v>
      </c>
      <c r="O39" s="94" t="str">
        <f>(SUMIFS('SP List (I-REAP)'!$K:$K,'SP List (I-REAP)'!$J:$J,StatusFundModeCluster!$A39,'SP List (I-REAP)'!$Q:$Q,StatusFundModeCluster!$A$36,'SP List (I-REAP)'!$B:$B,StatusFundModeCluster!X$9)/1000000)+(SUMIFS('SP List (I-REAP)'!$M:$M,'SP List (I-REAP)'!$J:$J,StatusFundModeCluster!$A39,'SP List (I-REAP)'!$Q:$Q,StatusFundModeCluster!$A$36,'SP List (I-REAP)'!$B:$B,StatusFundModeCluster!X$9)/1000000)</f>
        <v>0</v>
      </c>
      <c r="P39" s="94" t="str">
        <f>SUMIFS('SP List (I-REAP)'!$O:$O,'SP List (I-REAP)'!$J:$J,StatusFundModeCluster!$A39,'SP List (I-REAP)'!$Q:$Q,StatusFundModeCluster!$A$36,'SP List (I-REAP)'!$B:$B,StatusFundModeCluster!X$9)/1000000</f>
        <v>0</v>
      </c>
    </row>
    <row r="40" spans="1:28">
      <c r="A40" s="67" t="s">
        <v>842</v>
      </c>
      <c r="B40" s="104" t="str">
        <f>SUM(B41:B43)</f>
        <v>0</v>
      </c>
      <c r="C40" s="132" t="str">
        <f>SUM(C41:C43)</f>
        <v>0</v>
      </c>
      <c r="D40" s="132" t="str">
        <f>SUM(D41:D43)</f>
        <v>0</v>
      </c>
      <c r="E40" s="131" t="str">
        <f>SUM(E41:E43)</f>
        <v>0</v>
      </c>
      <c r="F40" s="132" t="str">
        <f>SUM(F41:F43)</f>
        <v>0</v>
      </c>
      <c r="G40" s="132" t="str">
        <f>SUM(G41:G43)</f>
        <v>0</v>
      </c>
      <c r="H40" s="131" t="str">
        <f>SUM(H41:H43)</f>
        <v>0</v>
      </c>
      <c r="I40" s="132" t="str">
        <f>SUM(I41:I43)</f>
        <v>0</v>
      </c>
      <c r="J40" s="132" t="str">
        <f>SUM(J41:J43)</f>
        <v>0</v>
      </c>
      <c r="K40" s="131" t="str">
        <f>SUM(K41:K43)</f>
        <v>0</v>
      </c>
      <c r="L40" s="132" t="str">
        <f>SUM(L41:L43)</f>
        <v>0</v>
      </c>
      <c r="M40" s="132" t="str">
        <f>SUM(M41:M43)</f>
        <v>0</v>
      </c>
      <c r="N40" s="131" t="str">
        <f>SUM(N41:N43)</f>
        <v>0</v>
      </c>
      <c r="O40" s="132" t="str">
        <f>SUM(O41:O43)</f>
        <v>0</v>
      </c>
      <c r="P40" s="132" t="str">
        <f>SUM(P41:P43)</f>
        <v>0</v>
      </c>
    </row>
    <row r="41" spans="1:28">
      <c r="A41" s="126" t="s">
        <v>292</v>
      </c>
      <c r="B41" s="93" t="str">
        <f>COUNTIFS('SP List (I-REAP)'!$J:$J,StatusFundModeCluster!$A41,'SP List (I-REAP)'!$Q:$Q,StatusFundModeCluster!$A$40)</f>
        <v>0</v>
      </c>
      <c r="C41" s="124" t="str">
        <f>+F41+I41+L41+O41</f>
        <v>0</v>
      </c>
      <c r="D41" s="124" t="str">
        <f>+G41+J41+M41+P41</f>
        <v>0</v>
      </c>
      <c r="E41" s="125" t="str">
        <f>COUNTIFS('SP List (I-REAP)'!$J:$J,StatusFundModeCluster!$A41,'SP List (I-REAP)'!$Q:$Q,StatusFundModeCluster!$A$40,'SP List (I-REAP)'!$B:$B,StatusFundModeCluster!R$9)</f>
        <v>0</v>
      </c>
      <c r="F41" s="94" t="str">
        <f>(SUMIFS('SP List (I-REAP)'!$K:$K,'SP List (I-REAP)'!$J:$J,StatusFundModeCluster!$A41,'SP List (I-REAP)'!$Q:$Q,StatusFundModeCluster!$A$40,'SP List (I-REAP)'!$B:$B,StatusFundModeCluster!R$9)/1000000)+(SUMIFS('SP List (I-REAP)'!$M:$M,'SP List (I-REAP)'!$J:$J,StatusFundModeCluster!$A41,'SP List (I-REAP)'!$Q:$Q,StatusFundModeCluster!$A$40,'SP List (I-REAP)'!$B:$B,StatusFundModeCluster!R$9)/1000000)</f>
        <v>0</v>
      </c>
      <c r="G41" s="94" t="str">
        <f>SUMIFS('SP List (I-REAP)'!$O:$O,'SP List (I-REAP)'!$J:$J,StatusFundModeCluster!$A41,'SP List (I-REAP)'!$Q:$Q,StatusFundModeCluster!$A$40,'SP List (I-REAP)'!$B:$B,StatusFundModeCluster!R$9)/1000000</f>
        <v>0</v>
      </c>
      <c r="H41" s="125" t="str">
        <f>COUNTIFS('SP List (I-REAP)'!$J:$J,StatusFundModeCluster!$A41,'SP List (I-REAP)'!$Q:$Q,StatusFundModeCluster!$A$40,'SP List (I-REAP)'!$B:$B,StatusFundModeCluster!T$9)</f>
        <v>0</v>
      </c>
      <c r="I41" s="94" t="str">
        <f>(SUMIFS('SP List (I-REAP)'!$K:$K,'SP List (I-REAP)'!$J:$J,StatusFundModeCluster!$A41,'SP List (I-REAP)'!$Q:$Q,StatusFundModeCluster!$A$40,'SP List (I-REAP)'!$B:$B,StatusFundModeCluster!T$9)/1000000)+(SUMIFS('SP List (I-REAP)'!$M:$M,'SP List (I-REAP)'!$J:$J,StatusFundModeCluster!$A41,'SP List (I-REAP)'!$Q:$Q,StatusFundModeCluster!$A$40,'SP List (I-REAP)'!$B:$B,StatusFundModeCluster!T$9)/1000000)</f>
        <v>0</v>
      </c>
      <c r="J41" s="94" t="str">
        <f>SUMIFS('SP List (I-REAP)'!$O:$O,'SP List (I-REAP)'!$J:$J,StatusFundModeCluster!$A41,'SP List (I-REAP)'!$Q:$Q,StatusFundModeCluster!$A$40,'SP List (I-REAP)'!$B:$B,StatusFundModeCluster!T$9)/1000000</f>
        <v>0</v>
      </c>
      <c r="K41" s="125" t="str">
        <f>COUNTIFS('SP List (I-REAP)'!$J:$J,StatusFundModeCluster!$A41,'SP List (I-REAP)'!$Q:$Q,StatusFundModeCluster!$A$40,'SP List (I-REAP)'!$B:$B,StatusFundModeCluster!V$9)</f>
        <v>0</v>
      </c>
      <c r="L41" s="94" t="str">
        <f>(SUMIFS('SP List (I-REAP)'!$K:$K,'SP List (I-REAP)'!$J:$J,StatusFundModeCluster!$A41,'SP List (I-REAP)'!$Q:$Q,StatusFundModeCluster!$A$40,'SP List (I-REAP)'!$B:$B,StatusFundModeCluster!V$9)/1000000)+(SUMIFS('SP List (I-REAP)'!$M:$M,'SP List (I-REAP)'!$J:$J,StatusFundModeCluster!$A41,'SP List (I-REAP)'!$Q:$Q,StatusFundModeCluster!$A$40,'SP List (I-REAP)'!$B:$B,StatusFundModeCluster!V$9)/1000000)</f>
        <v>0</v>
      </c>
      <c r="M41" s="94" t="str">
        <f>SUMIFS('SP List (I-REAP)'!$O:$O,'SP List (I-REAP)'!$J:$J,StatusFundModeCluster!$A41,'SP List (I-REAP)'!$Q:$Q,StatusFundModeCluster!$A$40,'SP List (I-REAP)'!$B:$B,StatusFundModeCluster!V$9)/1000000</f>
        <v>0</v>
      </c>
      <c r="N41" s="125" t="str">
        <f>COUNTIFS('SP List (I-REAP)'!$J:$J,StatusFundModeCluster!$A41,'SP List (I-REAP)'!$Q:$Q,StatusFundModeCluster!$A$40,'SP List (I-REAP)'!$B:$B,StatusFundModeCluster!X$9)</f>
        <v>0</v>
      </c>
      <c r="O41" s="94" t="str">
        <f>(SUMIFS('SP List (I-REAP)'!$K:$K,'SP List (I-REAP)'!$J:$J,StatusFundModeCluster!$A41,'SP List (I-REAP)'!$Q:$Q,StatusFundModeCluster!$A$40,'SP List (I-REAP)'!$B:$B,StatusFundModeCluster!X$9)/1000000)+(SUMIFS('SP List (I-REAP)'!$M:$M,'SP List (I-REAP)'!$J:$J,StatusFundModeCluster!$A41,'SP List (I-REAP)'!$Q:$Q,StatusFundModeCluster!$A$40,'SP List (I-REAP)'!$B:$B,StatusFundModeCluster!X$9)/1000000)</f>
        <v>0</v>
      </c>
      <c r="P41" s="94" t="str">
        <f>SUMIFS('SP List (I-REAP)'!$O:$O,'SP List (I-REAP)'!$J:$J,StatusFundModeCluster!$A41,'SP List (I-REAP)'!$Q:$Q,StatusFundModeCluster!$A$40,'SP List (I-REAP)'!$B:$B,StatusFundModeCluster!X$9)/1000000</f>
        <v>0</v>
      </c>
    </row>
    <row r="42" spans="1:28">
      <c r="A42" s="126" t="s">
        <v>199</v>
      </c>
      <c r="B42" s="93" t="str">
        <f>COUNTIFS('SP List (I-REAP)'!$J:$J,StatusFundModeCluster!$A42,'SP List (I-REAP)'!$Q:$Q,StatusFundModeCluster!$A$40)</f>
        <v>0</v>
      </c>
      <c r="C42" s="124" t="str">
        <f>+F42+I42+L42+O42</f>
        <v>0</v>
      </c>
      <c r="D42" s="124" t="str">
        <f>+G42+J42+M42+P42</f>
        <v>0</v>
      </c>
      <c r="E42" s="125" t="str">
        <f>COUNTIFS('SP List (I-REAP)'!$J:$J,StatusFundModeCluster!$A42,'SP List (I-REAP)'!$Q:$Q,StatusFundModeCluster!$A$40,'SP List (I-REAP)'!$B:$B,StatusFundModeCluster!R$9)</f>
        <v>0</v>
      </c>
      <c r="F42" s="94" t="str">
        <f>(SUMIFS('SP List (I-REAP)'!$K:$K,'SP List (I-REAP)'!$J:$J,StatusFundModeCluster!$A42,'SP List (I-REAP)'!$Q:$Q,StatusFundModeCluster!$A$40,'SP List (I-REAP)'!$B:$B,StatusFundModeCluster!R$9)/1000000)+(SUMIFS('SP List (I-REAP)'!$M:$M,'SP List (I-REAP)'!$J:$J,StatusFundModeCluster!$A42,'SP List (I-REAP)'!$Q:$Q,StatusFundModeCluster!$A$40,'SP List (I-REAP)'!$B:$B,StatusFundModeCluster!R$9)/1000000)</f>
        <v>0</v>
      </c>
      <c r="G42" s="94" t="str">
        <f>SUMIFS('SP List (I-REAP)'!$O:$O,'SP List (I-REAP)'!$J:$J,StatusFundModeCluster!$A42,'SP List (I-REAP)'!$Q:$Q,StatusFundModeCluster!$A$40,'SP List (I-REAP)'!$B:$B,StatusFundModeCluster!R$9)/1000000</f>
        <v>0</v>
      </c>
      <c r="H42" s="125" t="str">
        <f>COUNTIFS('SP List (I-REAP)'!$J:$J,StatusFundModeCluster!$A42,'SP List (I-REAP)'!$Q:$Q,StatusFundModeCluster!$A$40,'SP List (I-REAP)'!$B:$B,StatusFundModeCluster!T$9)</f>
        <v>0</v>
      </c>
      <c r="I42" s="94" t="str">
        <f>(SUMIFS('SP List (I-REAP)'!$K:$K,'SP List (I-REAP)'!$J:$J,StatusFundModeCluster!$A42,'SP List (I-REAP)'!$Q:$Q,StatusFundModeCluster!$A$40,'SP List (I-REAP)'!$B:$B,StatusFundModeCluster!T$9)/1000000)+(SUMIFS('SP List (I-REAP)'!$M:$M,'SP List (I-REAP)'!$J:$J,StatusFundModeCluster!$A42,'SP List (I-REAP)'!$Q:$Q,StatusFundModeCluster!$A$40,'SP List (I-REAP)'!$B:$B,StatusFundModeCluster!T$9)/1000000)</f>
        <v>0</v>
      </c>
      <c r="J42" s="94" t="str">
        <f>SUMIFS('SP List (I-REAP)'!$O:$O,'SP List (I-REAP)'!$J:$J,StatusFundModeCluster!$A42,'SP List (I-REAP)'!$Q:$Q,StatusFundModeCluster!$A$40,'SP List (I-REAP)'!$B:$B,StatusFundModeCluster!T$9)/1000000</f>
        <v>0</v>
      </c>
      <c r="K42" s="125" t="str">
        <f>COUNTIFS('SP List (I-REAP)'!$J:$J,StatusFundModeCluster!$A42,'SP List (I-REAP)'!$Q:$Q,StatusFundModeCluster!$A$40,'SP List (I-REAP)'!$B:$B,StatusFundModeCluster!V$9)</f>
        <v>0</v>
      </c>
      <c r="L42" s="94" t="str">
        <f>(SUMIFS('SP List (I-REAP)'!$K:$K,'SP List (I-REAP)'!$J:$J,StatusFundModeCluster!$A42,'SP List (I-REAP)'!$Q:$Q,StatusFundModeCluster!$A$40,'SP List (I-REAP)'!$B:$B,StatusFundModeCluster!V$9)/1000000)+(SUMIFS('SP List (I-REAP)'!$M:$M,'SP List (I-REAP)'!$J:$J,StatusFundModeCluster!$A42,'SP List (I-REAP)'!$Q:$Q,StatusFundModeCluster!$A$40,'SP List (I-REAP)'!$B:$B,StatusFundModeCluster!V$9)/1000000)</f>
        <v>0</v>
      </c>
      <c r="M42" s="94" t="str">
        <f>SUMIFS('SP List (I-REAP)'!$O:$O,'SP List (I-REAP)'!$J:$J,StatusFundModeCluster!$A42,'SP List (I-REAP)'!$Q:$Q,StatusFundModeCluster!$A$40,'SP List (I-REAP)'!$B:$B,StatusFundModeCluster!V$9)/1000000</f>
        <v>0</v>
      </c>
      <c r="N42" s="125" t="str">
        <f>COUNTIFS('SP List (I-REAP)'!$J:$J,StatusFundModeCluster!$A42,'SP List (I-REAP)'!$Q:$Q,StatusFundModeCluster!$A$40,'SP List (I-REAP)'!$B:$B,StatusFundModeCluster!X$9)</f>
        <v>0</v>
      </c>
      <c r="O42" s="94" t="str">
        <f>(SUMIFS('SP List (I-REAP)'!$K:$K,'SP List (I-REAP)'!$J:$J,StatusFundModeCluster!$A42,'SP List (I-REAP)'!$Q:$Q,StatusFundModeCluster!$A$40,'SP List (I-REAP)'!$B:$B,StatusFundModeCluster!X$9)/1000000)+(SUMIFS('SP List (I-REAP)'!$M:$M,'SP List (I-REAP)'!$J:$J,StatusFundModeCluster!$A42,'SP List (I-REAP)'!$Q:$Q,StatusFundModeCluster!$A$40,'SP List (I-REAP)'!$B:$B,StatusFundModeCluster!X$9)/1000000)</f>
        <v>0</v>
      </c>
      <c r="P42" s="94" t="str">
        <f>SUMIFS('SP List (I-REAP)'!$O:$O,'SP List (I-REAP)'!$J:$J,StatusFundModeCluster!$A42,'SP List (I-REAP)'!$Q:$Q,StatusFundModeCluster!$A$40,'SP List (I-REAP)'!$B:$B,StatusFundModeCluster!X$9)/1000000</f>
        <v>0</v>
      </c>
    </row>
    <row r="43" spans="1:28">
      <c r="A43" s="126" t="s">
        <v>135</v>
      </c>
      <c r="B43" s="93" t="str">
        <f>COUNTIFS('SP List (I-REAP)'!$J:$J,StatusFundModeCluster!$A43,'SP List (I-REAP)'!$Q:$Q,StatusFundModeCluster!$A$40)</f>
        <v>0</v>
      </c>
      <c r="C43" s="124" t="str">
        <f>+F43+I43+L43+O43</f>
        <v>0</v>
      </c>
      <c r="D43" s="124" t="str">
        <f>+G43+J43+M43+P43</f>
        <v>0</v>
      </c>
      <c r="E43" s="125" t="str">
        <f>COUNTIFS('SP List (I-REAP)'!$J:$J,StatusFundModeCluster!$A43,'SP List (I-REAP)'!$Q:$Q,StatusFundModeCluster!$A$40,'SP List (I-REAP)'!$B:$B,StatusFundModeCluster!R$9)</f>
        <v>0</v>
      </c>
      <c r="F43" s="94" t="str">
        <f>(SUMIFS('SP List (I-REAP)'!$K:$K,'SP List (I-REAP)'!$J:$J,StatusFundModeCluster!$A43,'SP List (I-REAP)'!$Q:$Q,StatusFundModeCluster!$A$40,'SP List (I-REAP)'!$B:$B,StatusFundModeCluster!R$9)/1000000)+(SUMIFS('SP List (I-REAP)'!$M:$M,'SP List (I-REAP)'!$J:$J,StatusFundModeCluster!$A43,'SP List (I-REAP)'!$Q:$Q,StatusFundModeCluster!$A$40,'SP List (I-REAP)'!$B:$B,StatusFundModeCluster!R$9)/1000000)</f>
        <v>0</v>
      </c>
      <c r="G43" s="94" t="str">
        <f>SUMIFS('SP List (I-REAP)'!$O:$O,'SP List (I-REAP)'!$J:$J,StatusFundModeCluster!$A43,'SP List (I-REAP)'!$Q:$Q,StatusFundModeCluster!$A$40,'SP List (I-REAP)'!$B:$B,StatusFundModeCluster!R$9)/1000000</f>
        <v>0</v>
      </c>
      <c r="H43" s="125" t="str">
        <f>COUNTIFS('SP List (I-REAP)'!$J:$J,StatusFundModeCluster!$A43,'SP List (I-REAP)'!$Q:$Q,StatusFundModeCluster!$A$40,'SP List (I-REAP)'!$B:$B,StatusFundModeCluster!T$9)</f>
        <v>0</v>
      </c>
      <c r="I43" s="94" t="str">
        <f>(SUMIFS('SP List (I-REAP)'!$K:$K,'SP List (I-REAP)'!$J:$J,StatusFundModeCluster!$A43,'SP List (I-REAP)'!$Q:$Q,StatusFundModeCluster!$A$40,'SP List (I-REAP)'!$B:$B,StatusFundModeCluster!T$9)/1000000)+(SUMIFS('SP List (I-REAP)'!$M:$M,'SP List (I-REAP)'!$J:$J,StatusFundModeCluster!$A43,'SP List (I-REAP)'!$Q:$Q,StatusFundModeCluster!$A$40,'SP List (I-REAP)'!$B:$B,StatusFundModeCluster!T$9)/1000000)</f>
        <v>0</v>
      </c>
      <c r="J43" s="94" t="str">
        <f>SUMIFS('SP List (I-REAP)'!$O:$O,'SP List (I-REAP)'!$J:$J,StatusFundModeCluster!$A43,'SP List (I-REAP)'!$Q:$Q,StatusFundModeCluster!$A$40,'SP List (I-REAP)'!$B:$B,StatusFundModeCluster!T$9)/1000000</f>
        <v>0</v>
      </c>
      <c r="K43" s="125" t="str">
        <f>COUNTIFS('SP List (I-REAP)'!$J:$J,StatusFundModeCluster!$A43,'SP List (I-REAP)'!$Q:$Q,StatusFundModeCluster!$A$40,'SP List (I-REAP)'!$B:$B,StatusFundModeCluster!V$9)</f>
        <v>0</v>
      </c>
      <c r="L43" s="94" t="str">
        <f>(SUMIFS('SP List (I-REAP)'!$K:$K,'SP List (I-REAP)'!$J:$J,StatusFundModeCluster!$A43,'SP List (I-REAP)'!$Q:$Q,StatusFundModeCluster!$A$40,'SP List (I-REAP)'!$B:$B,StatusFundModeCluster!V$9)/1000000)+(SUMIFS('SP List (I-REAP)'!$M:$M,'SP List (I-REAP)'!$J:$J,StatusFundModeCluster!$A43,'SP List (I-REAP)'!$Q:$Q,StatusFundModeCluster!$A$40,'SP List (I-REAP)'!$B:$B,StatusFundModeCluster!V$9)/1000000)</f>
        <v>0</v>
      </c>
      <c r="M43" s="94" t="str">
        <f>SUMIFS('SP List (I-REAP)'!$O:$O,'SP List (I-REAP)'!$J:$J,StatusFundModeCluster!$A43,'SP List (I-REAP)'!$Q:$Q,StatusFundModeCluster!$A$40,'SP List (I-REAP)'!$B:$B,StatusFundModeCluster!V$9)/1000000</f>
        <v>0</v>
      </c>
      <c r="N43" s="125" t="str">
        <f>COUNTIFS('SP List (I-REAP)'!$J:$J,StatusFundModeCluster!$A43,'SP List (I-REAP)'!$Q:$Q,StatusFundModeCluster!$A$40,'SP List (I-REAP)'!$B:$B,StatusFundModeCluster!X$9)</f>
        <v>0</v>
      </c>
      <c r="O43" s="94" t="str">
        <f>(SUMIFS('SP List (I-REAP)'!$K:$K,'SP List (I-REAP)'!$J:$J,StatusFundModeCluster!$A43,'SP List (I-REAP)'!$Q:$Q,StatusFundModeCluster!$A$40,'SP List (I-REAP)'!$B:$B,StatusFundModeCluster!X$9)/1000000)+(SUMIFS('SP List (I-REAP)'!$M:$M,'SP List (I-REAP)'!$J:$J,StatusFundModeCluster!$A43,'SP List (I-REAP)'!$Q:$Q,StatusFundModeCluster!$A$40,'SP List (I-REAP)'!$B:$B,StatusFundModeCluster!X$9)/1000000)</f>
        <v>0</v>
      </c>
      <c r="P43" s="94" t="str">
        <f>SUMIFS('SP List (I-REAP)'!$O:$O,'SP List (I-REAP)'!$J:$J,StatusFundModeCluster!$A43,'SP List (I-REAP)'!$Q:$Q,StatusFundModeCluster!$A$40,'SP List (I-REAP)'!$B:$B,StatusFundModeCluster!X$9)/1000000</f>
        <v>0</v>
      </c>
    </row>
    <row r="44" spans="1:28">
      <c r="A44" s="97" t="s">
        <v>731</v>
      </c>
      <c r="B44" s="104" t="str">
        <f>SUM(B45:B47)</f>
        <v>0</v>
      </c>
      <c r="C44" s="132" t="str">
        <f>SUM(C45:C47)</f>
        <v>0</v>
      </c>
      <c r="D44" s="132" t="str">
        <f>SUM(D45:D47)</f>
        <v>0</v>
      </c>
      <c r="E44" s="131" t="str">
        <f>SUM(E45:E47)</f>
        <v>0</v>
      </c>
      <c r="F44" s="132" t="str">
        <f>SUM(F45:F47)</f>
        <v>0</v>
      </c>
      <c r="G44" s="132" t="str">
        <f>SUM(G45:G47)</f>
        <v>0</v>
      </c>
      <c r="H44" s="131" t="str">
        <f>SUM(H45:H47)</f>
        <v>0</v>
      </c>
      <c r="I44" s="132" t="str">
        <f>SUM(I45:I47)</f>
        <v>0</v>
      </c>
      <c r="J44" s="132" t="str">
        <f>SUM(J45:J47)</f>
        <v>0</v>
      </c>
      <c r="K44" s="131" t="str">
        <f>SUM(K45:K47)</f>
        <v>0</v>
      </c>
      <c r="L44" s="132" t="str">
        <f>SUM(L45:L47)</f>
        <v>0</v>
      </c>
      <c r="M44" s="132" t="str">
        <f>SUM(M45:M47)</f>
        <v>0</v>
      </c>
      <c r="N44" s="131" t="str">
        <f>SUM(N45:N47)</f>
        <v>0</v>
      </c>
      <c r="O44" s="132" t="str">
        <f>SUM(O45:O47)</f>
        <v>0</v>
      </c>
      <c r="P44" s="132" t="str">
        <f>SUM(P45:P47)</f>
        <v>0</v>
      </c>
    </row>
    <row r="45" spans="1:28">
      <c r="A45" s="126" t="s">
        <v>292</v>
      </c>
      <c r="B45" s="93" t="str">
        <f>COUNTIFS('SP List (I-REAP)'!$J:$J,StatusFundModeCluster!$A45,'SP List (I-REAP)'!$Q:$Q,StatusFundModeCluster!$A$44)</f>
        <v>0</v>
      </c>
      <c r="C45" s="124" t="str">
        <f>+F45+I45+L45+O45</f>
        <v>0</v>
      </c>
      <c r="D45" s="124" t="str">
        <f>+G45+J45+M45+P45</f>
        <v>0</v>
      </c>
      <c r="E45" s="125" t="str">
        <f>COUNTIFS('SP List (I-REAP)'!$J:$J,StatusFundModeCluster!$A45,'SP List (I-REAP)'!$Q:$Q,StatusFundModeCluster!$A$44,'SP List (I-REAP)'!$B:$B,StatusFundModeCluster!R$9)</f>
        <v>0</v>
      </c>
      <c r="F45" s="94" t="str">
        <f>(SUMIFS('SP List (I-REAP)'!$K:$K,'SP List (I-REAP)'!$J:$J,StatusFundModeCluster!$A45,'SP List (I-REAP)'!$Q:$Q,StatusFundModeCluster!$A$44,'SP List (I-REAP)'!$B:$B,StatusFundModeCluster!R$9)/1000000)+(SUMIFS('SP List (I-REAP)'!$M:$M,'SP List (I-REAP)'!$J:$J,StatusFundModeCluster!$A45,'SP List (I-REAP)'!$Q:$Q,StatusFundModeCluster!$A$44,'SP List (I-REAP)'!$B:$B,StatusFundModeCluster!R$9)/1000000)</f>
        <v>0</v>
      </c>
      <c r="G45" s="94" t="str">
        <f>SUMIFS('SP List (I-REAP)'!$O:$O,'SP List (I-REAP)'!$J:$J,StatusFundModeCluster!$A45,'SP List (I-REAP)'!$Q:$Q,StatusFundModeCluster!$A$44,'SP List (I-REAP)'!$B:$B,StatusFundModeCluster!R$9)/1000000</f>
        <v>0</v>
      </c>
      <c r="H45" s="125" t="str">
        <f>COUNTIFS('SP List (I-REAP)'!$J:$J,StatusFundModeCluster!$A45,'SP List (I-REAP)'!$Q:$Q,StatusFundModeCluster!$A$44,'SP List (I-REAP)'!$B:$B,StatusFundModeCluster!T$9)</f>
        <v>0</v>
      </c>
      <c r="I45" s="94" t="str">
        <f>(SUMIFS('SP List (I-REAP)'!$K:$K,'SP List (I-REAP)'!$J:$J,StatusFundModeCluster!$A45,'SP List (I-REAP)'!$Q:$Q,StatusFundModeCluster!$A$44,'SP List (I-REAP)'!$B:$B,StatusFundModeCluster!T$9)/1000000)+(SUMIFS('SP List (I-REAP)'!$M:$M,'SP List (I-REAP)'!$J:$J,StatusFundModeCluster!$A45,'SP List (I-REAP)'!$Q:$Q,StatusFundModeCluster!$A$44,'SP List (I-REAP)'!$B:$B,StatusFundModeCluster!T$9)/1000000)</f>
        <v>0</v>
      </c>
      <c r="J45" s="94" t="str">
        <f>SUMIFS('SP List (I-REAP)'!$O:$O,'SP List (I-REAP)'!$J:$J,StatusFundModeCluster!$A45,'SP List (I-REAP)'!$Q:$Q,StatusFundModeCluster!$A$44,'SP List (I-REAP)'!$B:$B,StatusFundModeCluster!T$9)/1000000</f>
        <v>0</v>
      </c>
      <c r="K45" s="125" t="str">
        <f>COUNTIFS('SP List (I-REAP)'!$J:$J,StatusFundModeCluster!$A45,'SP List (I-REAP)'!$Q:$Q,StatusFundModeCluster!$A$44,'SP List (I-REAP)'!$B:$B,StatusFundModeCluster!V$9)</f>
        <v>0</v>
      </c>
      <c r="L45" s="94" t="str">
        <f>(SUMIFS('SP List (I-REAP)'!$K:$K,'SP List (I-REAP)'!$J:$J,StatusFundModeCluster!$A45,'SP List (I-REAP)'!$Q:$Q,StatusFundModeCluster!$A$44,'SP List (I-REAP)'!$B:$B,StatusFundModeCluster!V$9)/1000000)+(SUMIFS('SP List (I-REAP)'!$M:$M,'SP List (I-REAP)'!$J:$J,StatusFundModeCluster!$A45,'SP List (I-REAP)'!$Q:$Q,StatusFundModeCluster!$A$44,'SP List (I-REAP)'!$B:$B,StatusFundModeCluster!V$9)/1000000)</f>
        <v>0</v>
      </c>
      <c r="M45" s="94" t="str">
        <f>SUMIFS('SP List (I-REAP)'!$O:$O,'SP List (I-REAP)'!$J:$J,StatusFundModeCluster!$A45,'SP List (I-REAP)'!$Q:$Q,StatusFundModeCluster!$A$44,'SP List (I-REAP)'!$B:$B,StatusFundModeCluster!V$9)/1000000</f>
        <v>0</v>
      </c>
      <c r="N45" s="125" t="str">
        <f>COUNTIFS('SP List (I-REAP)'!$J:$J,StatusFundModeCluster!$A45,'SP List (I-REAP)'!$Q:$Q,StatusFundModeCluster!$A$44,'SP List (I-REAP)'!$B:$B,StatusFundModeCluster!X$9)</f>
        <v>0</v>
      </c>
      <c r="O45" s="94" t="str">
        <f>(SUMIFS('SP List (I-REAP)'!$K:$K,'SP List (I-REAP)'!$J:$J,StatusFundModeCluster!$A45,'SP List (I-REAP)'!$Q:$Q,StatusFundModeCluster!$A$44,'SP List (I-REAP)'!$B:$B,StatusFundModeCluster!X$9)/1000000)+(SUMIFS('SP List (I-REAP)'!$M:$M,'SP List (I-REAP)'!$J:$J,StatusFundModeCluster!$A45,'SP List (I-REAP)'!$Q:$Q,StatusFundModeCluster!$A$44,'SP List (I-REAP)'!$B:$B,StatusFundModeCluster!X$9)/1000000)</f>
        <v>0</v>
      </c>
      <c r="P45" s="94" t="str">
        <f>SUMIFS('SP List (I-REAP)'!$O:$O,'SP List (I-REAP)'!$J:$J,StatusFundModeCluster!$A45,'SP List (I-REAP)'!$Q:$Q,StatusFundModeCluster!$A$44,'SP List (I-REAP)'!$B:$B,StatusFundModeCluster!X$9)/1000000</f>
        <v>0</v>
      </c>
    </row>
    <row r="46" spans="1:28">
      <c r="A46" s="126" t="s">
        <v>199</v>
      </c>
      <c r="B46" s="93" t="str">
        <f>COUNTIFS('SP List (I-REAP)'!$J:$J,StatusFundModeCluster!$A46,'SP List (I-REAP)'!$Q:$Q,StatusFundModeCluster!$A$44)</f>
        <v>0</v>
      </c>
      <c r="C46" s="124" t="str">
        <f>+F46+I46+L46+O46</f>
        <v>0</v>
      </c>
      <c r="D46" s="124" t="str">
        <f>+G46+J46+M46+P46</f>
        <v>0</v>
      </c>
      <c r="E46" s="125" t="str">
        <f>COUNTIFS('SP List (I-REAP)'!$J:$J,StatusFundModeCluster!$A46,'SP List (I-REAP)'!$Q:$Q,StatusFundModeCluster!$A$44,'SP List (I-REAP)'!$B:$B,StatusFundModeCluster!R$9)</f>
        <v>0</v>
      </c>
      <c r="F46" s="94" t="str">
        <f>(SUMIFS('SP List (I-REAP)'!$K:$K,'SP List (I-REAP)'!$J:$J,StatusFundModeCluster!$A46,'SP List (I-REAP)'!$Q:$Q,StatusFundModeCluster!$A$44,'SP List (I-REAP)'!$B:$B,StatusFundModeCluster!R$9)/1000000)+(SUMIFS('SP List (I-REAP)'!$M:$M,'SP List (I-REAP)'!$J:$J,StatusFundModeCluster!$A46,'SP List (I-REAP)'!$Q:$Q,StatusFundModeCluster!$A$44,'SP List (I-REAP)'!$B:$B,StatusFundModeCluster!R$9)/1000000)</f>
        <v>0</v>
      </c>
      <c r="G46" s="94" t="str">
        <f>SUMIFS('SP List (I-REAP)'!$O:$O,'SP List (I-REAP)'!$J:$J,StatusFundModeCluster!$A46,'SP List (I-REAP)'!$Q:$Q,StatusFundModeCluster!$A$44,'SP List (I-REAP)'!$B:$B,StatusFundModeCluster!R$9)/1000000</f>
        <v>0</v>
      </c>
      <c r="H46" s="125" t="str">
        <f>COUNTIFS('SP List (I-REAP)'!$J:$J,StatusFundModeCluster!$A46,'SP List (I-REAP)'!$Q:$Q,StatusFundModeCluster!$A$44,'SP List (I-REAP)'!$B:$B,StatusFundModeCluster!T$9)</f>
        <v>0</v>
      </c>
      <c r="I46" s="94" t="str">
        <f>(SUMIFS('SP List (I-REAP)'!$K:$K,'SP List (I-REAP)'!$J:$J,StatusFundModeCluster!$A46,'SP List (I-REAP)'!$Q:$Q,StatusFundModeCluster!$A$44,'SP List (I-REAP)'!$B:$B,StatusFundModeCluster!T$9)/1000000)+(SUMIFS('SP List (I-REAP)'!$M:$M,'SP List (I-REAP)'!$J:$J,StatusFundModeCluster!$A46,'SP List (I-REAP)'!$Q:$Q,StatusFundModeCluster!$A$44,'SP List (I-REAP)'!$B:$B,StatusFundModeCluster!T$9)/1000000)</f>
        <v>0</v>
      </c>
      <c r="J46" s="94" t="str">
        <f>SUMIFS('SP List (I-REAP)'!$O:$O,'SP List (I-REAP)'!$J:$J,StatusFundModeCluster!$A46,'SP List (I-REAP)'!$Q:$Q,StatusFundModeCluster!$A$44,'SP List (I-REAP)'!$B:$B,StatusFundModeCluster!T$9)/1000000</f>
        <v>0</v>
      </c>
      <c r="K46" s="125" t="str">
        <f>COUNTIFS('SP List (I-REAP)'!$J:$J,StatusFundModeCluster!$A46,'SP List (I-REAP)'!$Q:$Q,StatusFundModeCluster!$A$44,'SP List (I-REAP)'!$B:$B,StatusFundModeCluster!V$9)</f>
        <v>0</v>
      </c>
      <c r="L46" s="94" t="str">
        <f>(SUMIFS('SP List (I-REAP)'!$K:$K,'SP List (I-REAP)'!$J:$J,StatusFundModeCluster!$A46,'SP List (I-REAP)'!$Q:$Q,StatusFundModeCluster!$A$44,'SP List (I-REAP)'!$B:$B,StatusFundModeCluster!V$9)/1000000)+(SUMIFS('SP List (I-REAP)'!$M:$M,'SP List (I-REAP)'!$J:$J,StatusFundModeCluster!$A46,'SP List (I-REAP)'!$Q:$Q,StatusFundModeCluster!$A$44,'SP List (I-REAP)'!$B:$B,StatusFundModeCluster!V$9)/1000000)</f>
        <v>0</v>
      </c>
      <c r="M46" s="94" t="str">
        <f>SUMIFS('SP List (I-REAP)'!$O:$O,'SP List (I-REAP)'!$J:$J,StatusFundModeCluster!$A46,'SP List (I-REAP)'!$Q:$Q,StatusFundModeCluster!$A$44,'SP List (I-REAP)'!$B:$B,StatusFundModeCluster!V$9)/1000000</f>
        <v>0</v>
      </c>
      <c r="N46" s="125" t="str">
        <f>COUNTIFS('SP List (I-REAP)'!$J:$J,StatusFundModeCluster!$A46,'SP List (I-REAP)'!$Q:$Q,StatusFundModeCluster!$A$44,'SP List (I-REAP)'!$B:$B,StatusFundModeCluster!X$9)</f>
        <v>0</v>
      </c>
      <c r="O46" s="94" t="str">
        <f>(SUMIFS('SP List (I-REAP)'!$K:$K,'SP List (I-REAP)'!$J:$J,StatusFundModeCluster!$A46,'SP List (I-REAP)'!$Q:$Q,StatusFundModeCluster!$A$44,'SP List (I-REAP)'!$B:$B,StatusFundModeCluster!X$9)/1000000)+(SUMIFS('SP List (I-REAP)'!$M:$M,'SP List (I-REAP)'!$J:$J,StatusFundModeCluster!$A46,'SP List (I-REAP)'!$Q:$Q,StatusFundModeCluster!$A$44,'SP List (I-REAP)'!$B:$B,StatusFundModeCluster!X$9)/1000000)</f>
        <v>0</v>
      </c>
      <c r="P46" s="94" t="str">
        <f>SUMIFS('SP List (I-REAP)'!$O:$O,'SP List (I-REAP)'!$J:$J,StatusFundModeCluster!$A46,'SP List (I-REAP)'!$Q:$Q,StatusFundModeCluster!$A$44,'SP List (I-REAP)'!$B:$B,StatusFundModeCluster!X$9)/1000000</f>
        <v>0</v>
      </c>
    </row>
    <row r="47" spans="1:28">
      <c r="A47" s="126" t="s">
        <v>135</v>
      </c>
      <c r="B47" s="93" t="str">
        <f>COUNTIFS('SP List (I-REAP)'!$J:$J,StatusFundModeCluster!$A47,'SP List (I-REAP)'!$Q:$Q,StatusFundModeCluster!$A$44)</f>
        <v>0</v>
      </c>
      <c r="C47" s="124" t="str">
        <f>+F47+I47+L47+O47</f>
        <v>0</v>
      </c>
      <c r="D47" s="124" t="str">
        <f>+G47+J47+M47+P47</f>
        <v>0</v>
      </c>
      <c r="E47" s="125" t="str">
        <f>COUNTIFS('SP List (I-REAP)'!$J:$J,StatusFundModeCluster!$A47,'SP List (I-REAP)'!$Q:$Q,StatusFundModeCluster!$A$44,'SP List (I-REAP)'!$B:$B,StatusFundModeCluster!R$9)</f>
        <v>0</v>
      </c>
      <c r="F47" s="94" t="str">
        <f>(SUMIFS('SP List (I-REAP)'!$K:$K,'SP List (I-REAP)'!$J:$J,StatusFundModeCluster!$A47,'SP List (I-REAP)'!$Q:$Q,StatusFundModeCluster!$A$44,'SP List (I-REAP)'!$B:$B,StatusFundModeCluster!R$9)/1000000)+(SUMIFS('SP List (I-REAP)'!$M:$M,'SP List (I-REAP)'!$J:$J,StatusFundModeCluster!$A47,'SP List (I-REAP)'!$Q:$Q,StatusFundModeCluster!$A$44,'SP List (I-REAP)'!$B:$B,StatusFundModeCluster!R$9)/1000000)</f>
        <v>0</v>
      </c>
      <c r="G47" s="94" t="str">
        <f>SUMIFS('SP List (I-REAP)'!$O:$O,'SP List (I-REAP)'!$J:$J,StatusFundModeCluster!$A47,'SP List (I-REAP)'!$Q:$Q,StatusFundModeCluster!$A$44,'SP List (I-REAP)'!$B:$B,StatusFundModeCluster!R$9)/1000000</f>
        <v>0</v>
      </c>
      <c r="H47" s="125" t="str">
        <f>COUNTIFS('SP List (I-REAP)'!$J:$J,StatusFundModeCluster!$A47,'SP List (I-REAP)'!$Q:$Q,StatusFundModeCluster!$A$44,'SP List (I-REAP)'!$B:$B,StatusFundModeCluster!T$9)</f>
        <v>0</v>
      </c>
      <c r="I47" s="94" t="str">
        <f>(SUMIFS('SP List (I-REAP)'!$K:$K,'SP List (I-REAP)'!$J:$J,StatusFundModeCluster!$A47,'SP List (I-REAP)'!$Q:$Q,StatusFundModeCluster!$A$44,'SP List (I-REAP)'!$B:$B,StatusFundModeCluster!T$9)/1000000)+(SUMIFS('SP List (I-REAP)'!$M:$M,'SP List (I-REAP)'!$J:$J,StatusFundModeCluster!$A47,'SP List (I-REAP)'!$Q:$Q,StatusFundModeCluster!$A$44,'SP List (I-REAP)'!$B:$B,StatusFundModeCluster!T$9)/1000000)</f>
        <v>0</v>
      </c>
      <c r="J47" s="94" t="str">
        <f>SUMIFS('SP List (I-REAP)'!$O:$O,'SP List (I-REAP)'!$J:$J,StatusFundModeCluster!$A47,'SP List (I-REAP)'!$Q:$Q,StatusFundModeCluster!$A$44,'SP List (I-REAP)'!$B:$B,StatusFundModeCluster!T$9)/1000000</f>
        <v>0</v>
      </c>
      <c r="K47" s="125" t="str">
        <f>COUNTIFS('SP List (I-REAP)'!$J:$J,StatusFundModeCluster!$A47,'SP List (I-REAP)'!$Q:$Q,StatusFundModeCluster!$A$44,'SP List (I-REAP)'!$B:$B,StatusFundModeCluster!V$9)</f>
        <v>0</v>
      </c>
      <c r="L47" s="94" t="str">
        <f>(SUMIFS('SP List (I-REAP)'!$K:$K,'SP List (I-REAP)'!$J:$J,StatusFundModeCluster!$A47,'SP List (I-REAP)'!$Q:$Q,StatusFundModeCluster!$A$44,'SP List (I-REAP)'!$B:$B,StatusFundModeCluster!V$9)/1000000)+(SUMIFS('SP List (I-REAP)'!$M:$M,'SP List (I-REAP)'!$J:$J,StatusFundModeCluster!$A47,'SP List (I-REAP)'!$Q:$Q,StatusFundModeCluster!$A$44,'SP List (I-REAP)'!$B:$B,StatusFundModeCluster!V$9)/1000000)</f>
        <v>0</v>
      </c>
      <c r="M47" s="94" t="str">
        <f>SUMIFS('SP List (I-REAP)'!$O:$O,'SP List (I-REAP)'!$J:$J,StatusFundModeCluster!$A47,'SP List (I-REAP)'!$Q:$Q,StatusFundModeCluster!$A$44,'SP List (I-REAP)'!$B:$B,StatusFundModeCluster!V$9)/1000000</f>
        <v>0</v>
      </c>
      <c r="N47" s="125" t="str">
        <f>COUNTIFS('SP List (I-REAP)'!$J:$J,StatusFundModeCluster!$A47,'SP List (I-REAP)'!$Q:$Q,StatusFundModeCluster!$A$44,'SP List (I-REAP)'!$B:$B,StatusFundModeCluster!X$9)</f>
        <v>0</v>
      </c>
      <c r="O47" s="94" t="str">
        <f>(SUMIFS('SP List (I-REAP)'!$K:$K,'SP List (I-REAP)'!$J:$J,StatusFundModeCluster!$A47,'SP List (I-REAP)'!$Q:$Q,StatusFundModeCluster!$A$44,'SP List (I-REAP)'!$B:$B,StatusFundModeCluster!X$9)/1000000)+(SUMIFS('SP List (I-REAP)'!$M:$M,'SP List (I-REAP)'!$J:$J,StatusFundModeCluster!$A47,'SP List (I-REAP)'!$Q:$Q,StatusFundModeCluster!$A$44,'SP List (I-REAP)'!$B:$B,StatusFundModeCluster!X$9)/1000000)</f>
        <v>0</v>
      </c>
      <c r="P47" s="94" t="str">
        <f>SUMIFS('SP List (I-REAP)'!$O:$O,'SP List (I-REAP)'!$J:$J,StatusFundModeCluster!$A47,'SP List (I-REAP)'!$Q:$Q,StatusFundModeCluster!$A$44,'SP List (I-REAP)'!$B:$B,StatusFundModeCluster!X$9)/1000000</f>
        <v>0</v>
      </c>
    </row>
    <row r="48" spans="1:28">
      <c r="A48" s="112" t="s">
        <v>2002</v>
      </c>
      <c r="B48" s="112" t="str">
        <f>+B11+B35</f>
        <v>0</v>
      </c>
      <c r="C48" s="133" t="str">
        <f>+C11+C35</f>
        <v>0</v>
      </c>
      <c r="D48" s="133" t="str">
        <f>+D11+D35</f>
        <v>0</v>
      </c>
      <c r="E48" s="134" t="str">
        <f>+E11+E35</f>
        <v>0</v>
      </c>
      <c r="F48" s="135" t="str">
        <f>+F11+F35</f>
        <v>0</v>
      </c>
      <c r="G48" s="135" t="str">
        <f>+G11+G35</f>
        <v>0</v>
      </c>
      <c r="H48" s="134" t="str">
        <f>+H11+H35</f>
        <v>0</v>
      </c>
      <c r="I48" s="113" t="str">
        <f>+I11+I35</f>
        <v>0</v>
      </c>
      <c r="J48" s="113" t="str">
        <f>+J11+J35</f>
        <v>0</v>
      </c>
      <c r="K48" s="134" t="str">
        <f>+K11+K35</f>
        <v>0</v>
      </c>
      <c r="L48" s="113" t="str">
        <f>+L11+L35</f>
        <v>0</v>
      </c>
      <c r="M48" s="113" t="str">
        <f>+M11+M35</f>
        <v>0</v>
      </c>
      <c r="N48" s="134" t="str">
        <f>+N11+N35</f>
        <v>0</v>
      </c>
      <c r="O48" s="113" t="str">
        <f>+O11+O35</f>
        <v>0</v>
      </c>
      <c r="P48" s="113" t="str">
        <f>+P11+P35</f>
        <v>0</v>
      </c>
      <c r="Q48" s="136"/>
    </row>
    <row r="50" spans="1:28">
      <c r="A50" s="137"/>
      <c r="B50" s="41"/>
      <c r="C50" s="41"/>
      <c r="D50" s="41"/>
      <c r="E50" s="41"/>
      <c r="F50" s="41"/>
      <c r="L50" s="179"/>
      <c r="O50" s="179"/>
    </row>
    <row r="51" spans="1:28">
      <c r="A51" s="137"/>
      <c r="B51" s="40"/>
      <c r="C51" s="40"/>
      <c r="D51" s="40"/>
      <c r="I51" s="17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9:M9"/>
    <mergeCell ref="E8:P8"/>
    <mergeCell ref="N9:P9"/>
    <mergeCell ref="D8:D10"/>
    <mergeCell ref="A3:D3"/>
    <mergeCell ref="A6:C6"/>
    <mergeCell ref="E2:H2"/>
    <mergeCell ref="A8:A10"/>
    <mergeCell ref="B8:B10"/>
    <mergeCell ref="E9:G9"/>
    <mergeCell ref="H9:J9"/>
    <mergeCell ref="C8:C10"/>
  </mergeCell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1"/>
  <sheetViews>
    <sheetView tabSelected="0" workbookViewId="0" zoomScale="90" zoomScaleNormal="90" showGridLines="false" showRowColHeaders="1">
      <selection activeCell="E9" sqref="E9"/>
    </sheetView>
  </sheetViews>
  <sheetFormatPr defaultRowHeight="14.4" defaultColWidth="8.83203125" outlineLevelRow="0" outlineLevelCol="0"/>
  <cols>
    <col min="1" max="1" width="10.83203125" customWidth="true" style="0"/>
    <col min="2" max="2" width="10.83203125" customWidth="true" style="69"/>
    <col min="3" max="3" width="10.83203125" customWidth="true" style="69"/>
    <col min="4" max="4" width="10.83203125" customWidth="true" style="69"/>
    <col min="5" max="5" width="21.6640625" customWidth="true" style="69"/>
    <col min="6" max="6" width="10.83203125" customWidth="true" style="0"/>
  </cols>
  <sheetData>
    <row r="1" spans="1:6">
      <c r="B1" s="68" t="s">
        <v>2051</v>
      </c>
    </row>
    <row r="6" spans="1:6">
      <c r="B6" s="70" t="s">
        <v>101</v>
      </c>
      <c r="C6" s="70" t="s">
        <v>2052</v>
      </c>
      <c r="D6" s="70" t="s">
        <v>2053</v>
      </c>
      <c r="E6" s="70" t="s">
        <v>2054</v>
      </c>
    </row>
    <row r="7" spans="1:6">
      <c r="B7" s="71" t="s">
        <v>5</v>
      </c>
      <c r="C7" s="72" t="str">
        <f>+'Regional Status NO PG Equity'!F35</f>
        <v>0</v>
      </c>
      <c r="D7" s="72" t="str">
        <f>+'Regional Status NO PG Equity'!R35</f>
        <v>0</v>
      </c>
      <c r="E7" s="72" t="str">
        <f>SUM(C7:D7)</f>
        <v>0</v>
      </c>
    </row>
    <row r="8" spans="1:6">
      <c r="B8" s="71" t="s">
        <v>10</v>
      </c>
      <c r="C8" s="72" t="str">
        <f>+'Regional Status NO PG Equity'!F36</f>
        <v>0</v>
      </c>
      <c r="D8" s="72" t="str">
        <f>+'Regional Status NO PG Equity'!R36</f>
        <v>0</v>
      </c>
      <c r="E8" s="72" t="str">
        <f>SUM(C8:D8)</f>
        <v>0</v>
      </c>
    </row>
    <row r="9" spans="1:6">
      <c r="B9" s="71" t="s">
        <v>15</v>
      </c>
      <c r="C9" s="72" t="str">
        <f>+'Regional Status NO PG Equity'!F37</f>
        <v>0</v>
      </c>
      <c r="D9" s="72" t="str">
        <f>+'Regional Status NO PG Equity'!R37</f>
        <v>0</v>
      </c>
      <c r="E9" s="72" t="str">
        <f>SUM(C9:D9)</f>
        <v>0</v>
      </c>
    </row>
    <row r="10" spans="1:6">
      <c r="B10" s="71" t="s">
        <v>19</v>
      </c>
      <c r="C10" s="72" t="str">
        <f>+'Regional Status NO PG Equity'!F38</f>
        <v>0</v>
      </c>
      <c r="D10" s="72" t="str">
        <f>+'Regional Status NO PG Equity'!R38</f>
        <v>0</v>
      </c>
      <c r="E10" s="72" t="str">
        <f>SUM(C10:D10)</f>
        <v>0</v>
      </c>
    </row>
    <row r="11" spans="1:6">
      <c r="B11" s="71" t="s">
        <v>2034</v>
      </c>
      <c r="C11" s="72" t="str">
        <f>SUM(C7:C10)</f>
        <v>0</v>
      </c>
      <c r="D11" s="72" t="str">
        <f>SUM(D7:D10)</f>
        <v>0</v>
      </c>
      <c r="E11" s="72" t="str">
        <f>SUM(C11:D11)</f>
        <v>0</v>
      </c>
    </row>
    <row r="26" spans="1:6">
      <c r="B26" s="73" t="s">
        <v>101</v>
      </c>
      <c r="C26" s="73" t="s">
        <v>2052</v>
      </c>
      <c r="D26" s="73" t="s">
        <v>2053</v>
      </c>
      <c r="E26" s="73" t="s">
        <v>2055</v>
      </c>
    </row>
    <row r="27" spans="1:6">
      <c r="B27" s="71" t="s">
        <v>5</v>
      </c>
      <c r="C27" s="74" t="str">
        <f>C7/C$11</f>
        <v>0</v>
      </c>
      <c r="D27" s="74" t="str">
        <f>D7/D$11</f>
        <v>0</v>
      </c>
      <c r="E27" s="74" t="str">
        <f>E7/E$11</f>
        <v>0</v>
      </c>
    </row>
    <row r="28" spans="1:6">
      <c r="B28" s="71" t="s">
        <v>10</v>
      </c>
      <c r="C28" s="74" t="str">
        <f>C8/C$11</f>
        <v>0</v>
      </c>
      <c r="D28" s="74" t="str">
        <f>D8/D$11</f>
        <v>0</v>
      </c>
      <c r="E28" s="74" t="str">
        <f>E8/E$11</f>
        <v>0</v>
      </c>
    </row>
    <row r="29" spans="1:6">
      <c r="B29" s="71" t="s">
        <v>15</v>
      </c>
      <c r="C29" s="74" t="str">
        <f>C9/C$11</f>
        <v>0</v>
      </c>
      <c r="D29" s="74" t="str">
        <f>D9/D$11</f>
        <v>0</v>
      </c>
      <c r="E29" s="74" t="str">
        <f>E9/E$11</f>
        <v>0</v>
      </c>
    </row>
    <row r="30" spans="1:6">
      <c r="B30" s="71" t="s">
        <v>19</v>
      </c>
      <c r="C30" s="74" t="str">
        <f>C10/C$11</f>
        <v>0</v>
      </c>
      <c r="D30" s="74" t="str">
        <f>D10/D$11</f>
        <v>0</v>
      </c>
      <c r="E30" s="74" t="str">
        <f>E10/E$11</f>
        <v>0</v>
      </c>
    </row>
    <row r="31" spans="1:6">
      <c r="B31" s="71" t="s">
        <v>2034</v>
      </c>
      <c r="C31" s="74" t="str">
        <f>C11/C$11</f>
        <v>0</v>
      </c>
      <c r="D31" s="74" t="str">
        <f>D11/D$11</f>
        <v>0</v>
      </c>
      <c r="E31" s="74" t="str">
        <f>E11/E$11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42"/>
  <sheetViews>
    <sheetView tabSelected="0" workbookViewId="0" showGridLines="false" showRowColHeaders="1">
      <selection activeCell="L10" sqref="L10"/>
    </sheetView>
  </sheetViews>
  <sheetFormatPr defaultRowHeight="14.4" defaultColWidth="8.83203125" outlineLevelRow="0" outlineLevelCol="0"/>
  <cols>
    <col min="1" max="1" width="10.5" customWidth="true" style="8"/>
    <col min="2" max="2" width="9" customWidth="true" style="8"/>
    <col min="3" max="3" width="9" customWidth="true" style="8"/>
    <col min="4" max="4" width="9.83203125" customWidth="true" style="8"/>
    <col min="5" max="5" width="7.83203125" customWidth="true" style="25"/>
    <col min="6" max="6" width="8.83203125" style="267"/>
    <col min="7" max="7" width="8.33203125" customWidth="true" style="25"/>
    <col min="8" max="8" width="6.33203125" customWidth="true" style="267"/>
    <col min="9" max="9" width="7.6640625" customWidth="true" style="26"/>
    <col min="10" max="10" width="7.1640625" customWidth="true" style="267"/>
    <col min="11" max="11" width="8.33203125" customWidth="true" style="25"/>
    <col min="12" max="12" width="7.5" customWidth="true" style="267"/>
    <col min="13" max="13" width="7.83203125" customWidth="true" style="25"/>
    <col min="14" max="14" width="7.33203125" customWidth="true" style="267"/>
    <col min="15" max="15" width="7.83203125" customWidth="true" style="25"/>
    <col min="16" max="16" width="8" customWidth="true" style="267"/>
    <col min="17" max="17" width="7.1640625" customWidth="true" style="25"/>
    <col min="18" max="18" width="8.83203125" style="267"/>
    <col min="19" max="19" width="8" customWidth="true" style="26"/>
    <col min="20" max="20" width="7.6640625" customWidth="true" style="267"/>
    <col min="21" max="21" width="7.33203125" customWidth="true" style="25"/>
    <col min="22" max="22" width="7" customWidth="true" style="267"/>
    <col min="23" max="23" width="7" customWidth="true" style="25"/>
    <col min="24" max="24" width="7.1640625" customWidth="true" style="267"/>
    <col min="25" max="25" width="8.83203125" style="8"/>
  </cols>
  <sheetData>
    <row r="1" spans="1:26" customHeight="1" ht="12.75" hidden="true" s="33" customFormat="1">
      <c r="A1" s="42"/>
      <c r="B1" s="42"/>
      <c r="C1" s="42"/>
      <c r="D1" s="42"/>
      <c r="E1" s="43" t="s">
        <v>6</v>
      </c>
      <c r="F1" s="259"/>
      <c r="G1" s="44" t="s">
        <v>136</v>
      </c>
      <c r="H1" s="270"/>
      <c r="I1" s="45" t="s">
        <v>2014</v>
      </c>
      <c r="J1" s="270"/>
      <c r="K1" s="46" t="s">
        <v>865</v>
      </c>
      <c r="L1" s="270"/>
      <c r="M1" s="44" t="s">
        <v>2015</v>
      </c>
      <c r="N1" s="270"/>
      <c r="O1" s="43" t="s">
        <v>913</v>
      </c>
      <c r="P1" s="270"/>
      <c r="Q1" s="43" t="s">
        <v>2056</v>
      </c>
      <c r="R1" s="270"/>
      <c r="S1" s="343" t="s">
        <v>847</v>
      </c>
      <c r="T1" s="344"/>
      <c r="U1" s="43" t="s">
        <v>842</v>
      </c>
      <c r="V1" s="270"/>
      <c r="W1" s="43" t="s">
        <v>731</v>
      </c>
      <c r="X1" s="270"/>
    </row>
    <row r="2" spans="1:26" customHeight="1" ht="17" s="33" customFormat="1">
      <c r="A2" s="76" t="s">
        <v>1993</v>
      </c>
      <c r="B2" s="48"/>
      <c r="C2" s="48"/>
      <c r="D2" s="48"/>
      <c r="E2" s="48"/>
      <c r="F2" s="260"/>
      <c r="G2" s="5"/>
      <c r="H2" s="271"/>
      <c r="I2" s="6"/>
      <c r="J2" s="271"/>
      <c r="K2" s="79"/>
      <c r="L2" s="271"/>
      <c r="M2" s="5"/>
      <c r="N2" s="271"/>
      <c r="O2" s="7"/>
      <c r="P2" s="271"/>
      <c r="Q2" s="7"/>
      <c r="R2" s="271"/>
      <c r="S2" s="80"/>
      <c r="T2" s="275"/>
      <c r="U2" s="7"/>
      <c r="V2" s="271"/>
      <c r="W2" s="7"/>
      <c r="X2" s="271"/>
    </row>
    <row r="3" spans="1:26" customHeight="1" ht="17" s="33" customFormat="1">
      <c r="A3" s="76" t="s">
        <v>2057</v>
      </c>
      <c r="B3" s="48"/>
      <c r="C3" s="48"/>
      <c r="D3" s="78"/>
      <c r="E3" s="78"/>
      <c r="F3" s="261"/>
      <c r="G3" s="5"/>
      <c r="H3" s="271"/>
      <c r="I3" s="6"/>
      <c r="J3" s="271"/>
      <c r="K3" s="79"/>
      <c r="L3" s="271"/>
      <c r="M3" s="5"/>
      <c r="N3" s="271"/>
      <c r="O3" s="7"/>
      <c r="P3" s="271"/>
      <c r="Q3" s="7"/>
      <c r="R3" s="271"/>
      <c r="S3" s="80"/>
      <c r="T3" s="275"/>
      <c r="U3" s="7"/>
      <c r="V3" s="271"/>
      <c r="W3" s="7"/>
      <c r="X3" s="271"/>
    </row>
    <row r="4" spans="1:26" customHeight="1" ht="17" s="33" customFormat="1">
      <c r="A4" s="339" t="str">
        <f>+StatusFundModeCluster!A6</f>
        <v>0</v>
      </c>
      <c r="B4" s="339"/>
      <c r="C4" s="339"/>
      <c r="D4" s="190"/>
      <c r="E4" s="77"/>
      <c r="F4" s="262"/>
      <c r="G4" s="5"/>
      <c r="H4" s="271"/>
      <c r="I4" s="6"/>
      <c r="J4" s="271"/>
      <c r="K4" s="79"/>
      <c r="L4" s="271"/>
      <c r="M4" s="5"/>
      <c r="N4" s="271"/>
      <c r="O4" s="7"/>
      <c r="P4" s="271"/>
      <c r="Q4" s="7"/>
      <c r="R4" s="271"/>
      <c r="S4" s="81"/>
      <c r="T4" s="276"/>
      <c r="U4" s="7"/>
      <c r="V4" s="271"/>
      <c r="W4" s="7"/>
      <c r="X4" s="271"/>
    </row>
    <row r="5" spans="1:26" customHeight="1" ht="18.75">
      <c r="A5" s="316" t="s">
        <v>1996</v>
      </c>
      <c r="B5" s="316" t="s">
        <v>1997</v>
      </c>
      <c r="C5" s="321" t="s">
        <v>2058</v>
      </c>
      <c r="D5" s="316" t="s">
        <v>2059</v>
      </c>
      <c r="E5" s="332" t="s">
        <v>2060</v>
      </c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3"/>
    </row>
    <row r="6" spans="1:26" customHeight="1" ht="18.75">
      <c r="A6" s="316"/>
      <c r="B6" s="316"/>
      <c r="C6" s="322"/>
      <c r="D6" s="316"/>
      <c r="E6" s="316" t="s">
        <v>6</v>
      </c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 t="s">
        <v>11</v>
      </c>
      <c r="R6" s="316"/>
      <c r="S6" s="316"/>
      <c r="T6" s="316"/>
      <c r="U6" s="316"/>
      <c r="V6" s="316"/>
      <c r="W6" s="316"/>
      <c r="X6" s="316"/>
    </row>
    <row r="7" spans="1:26" customHeight="1" ht="29.25">
      <c r="A7" s="316"/>
      <c r="B7" s="316"/>
      <c r="C7" s="322"/>
      <c r="D7" s="316"/>
      <c r="E7" s="335" t="s">
        <v>2061</v>
      </c>
      <c r="F7" s="336"/>
      <c r="G7" s="316" t="s">
        <v>2062</v>
      </c>
      <c r="H7" s="316"/>
      <c r="I7" s="316" t="s">
        <v>2014</v>
      </c>
      <c r="J7" s="316"/>
      <c r="K7" s="316" t="s">
        <v>2063</v>
      </c>
      <c r="L7" s="316"/>
      <c r="M7" s="316" t="s">
        <v>2015</v>
      </c>
      <c r="N7" s="316"/>
      <c r="O7" s="316" t="s">
        <v>913</v>
      </c>
      <c r="P7" s="316"/>
      <c r="Q7" s="336" t="s">
        <v>2064</v>
      </c>
      <c r="R7" s="336"/>
      <c r="S7" s="334" t="s">
        <v>847</v>
      </c>
      <c r="T7" s="333"/>
      <c r="U7" s="316" t="s">
        <v>2065</v>
      </c>
      <c r="V7" s="316"/>
      <c r="W7" s="316" t="s">
        <v>731</v>
      </c>
      <c r="X7" s="316"/>
    </row>
    <row r="8" spans="1:26">
      <c r="A8" s="316"/>
      <c r="B8" s="316"/>
      <c r="C8" s="323"/>
      <c r="D8" s="316"/>
      <c r="E8" s="156" t="s">
        <v>2038</v>
      </c>
      <c r="F8" s="263" t="s">
        <v>2039</v>
      </c>
      <c r="G8" s="152" t="s">
        <v>2038</v>
      </c>
      <c r="H8" s="272" t="s">
        <v>2039</v>
      </c>
      <c r="I8" s="152" t="s">
        <v>2038</v>
      </c>
      <c r="J8" s="272" t="s">
        <v>2039</v>
      </c>
      <c r="K8" s="27" t="s">
        <v>2038</v>
      </c>
      <c r="L8" s="272" t="s">
        <v>2039</v>
      </c>
      <c r="M8" s="27" t="s">
        <v>2038</v>
      </c>
      <c r="N8" s="272" t="s">
        <v>2039</v>
      </c>
      <c r="O8" s="27" t="s">
        <v>2038</v>
      </c>
      <c r="P8" s="272" t="s">
        <v>2039</v>
      </c>
      <c r="Q8" s="158" t="s">
        <v>2038</v>
      </c>
      <c r="R8" s="263" t="s">
        <v>2039</v>
      </c>
      <c r="S8" s="27" t="s">
        <v>2038</v>
      </c>
      <c r="T8" s="272" t="s">
        <v>2039</v>
      </c>
      <c r="U8" s="27" t="s">
        <v>2038</v>
      </c>
      <c r="V8" s="272" t="s">
        <v>2039</v>
      </c>
      <c r="W8" s="27" t="s">
        <v>2038</v>
      </c>
      <c r="X8" s="272" t="s">
        <v>2039</v>
      </c>
    </row>
    <row r="9" spans="1:26">
      <c r="A9" s="138" t="s">
        <v>5</v>
      </c>
      <c r="B9" s="139" t="str">
        <f>SUM(B10:B13)</f>
        <v>0</v>
      </c>
      <c r="C9" s="140" t="str">
        <f>SUM(C10:C13)</f>
        <v>0</v>
      </c>
      <c r="D9" s="140" t="str">
        <f>SUM(D10:D13)</f>
        <v>0</v>
      </c>
      <c r="E9" s="141" t="str">
        <f>SUM(E10:E13)</f>
        <v>0</v>
      </c>
      <c r="F9" s="264" t="str">
        <f>SUM(F10:F13)</f>
        <v>0</v>
      </c>
      <c r="G9" s="141" t="str">
        <f>SUM(G10:G13)</f>
        <v>0</v>
      </c>
      <c r="H9" s="264" t="str">
        <f>SUM(H10:H13)</f>
        <v>0</v>
      </c>
      <c r="I9" s="141" t="str">
        <f>SUM(I10:I13)</f>
        <v>0</v>
      </c>
      <c r="J9" s="264" t="str">
        <f>SUM(J10:J13)</f>
        <v>0</v>
      </c>
      <c r="K9" s="141" t="str">
        <f>SUM(K10:K13)</f>
        <v>0</v>
      </c>
      <c r="L9" s="264" t="str">
        <f>SUM(L10:L13)</f>
        <v>0</v>
      </c>
      <c r="M9" s="141" t="str">
        <f>SUM(M10:M13)</f>
        <v>0</v>
      </c>
      <c r="N9" s="264" t="str">
        <f>SUM(N10:N13)</f>
        <v>0</v>
      </c>
      <c r="O9" s="141" t="str">
        <f>SUM(O10:O13)</f>
        <v>0</v>
      </c>
      <c r="P9" s="264" t="str">
        <f>SUM(P10:P13)</f>
        <v>0</v>
      </c>
      <c r="Q9" s="141" t="str">
        <f>SUM(Q10:Q13)</f>
        <v>0</v>
      </c>
      <c r="R9" s="264" t="str">
        <f>SUM(R10:R13)</f>
        <v>0</v>
      </c>
      <c r="S9" s="141" t="str">
        <f>SUM(S10:S13)</f>
        <v>0</v>
      </c>
      <c r="T9" s="264" t="str">
        <f>SUM(T10:T13)</f>
        <v>0</v>
      </c>
      <c r="U9" s="141" t="str">
        <f>SUM(U10:U13)</f>
        <v>0</v>
      </c>
      <c r="V9" s="264" t="str">
        <f>SUM(V10:V13)</f>
        <v>0</v>
      </c>
      <c r="W9" s="141" t="str">
        <f>SUM(W10:W13)</f>
        <v>0</v>
      </c>
      <c r="X9" s="264" t="str">
        <f>SUM(X10:X13)</f>
        <v>0</v>
      </c>
    </row>
    <row r="10" spans="1:26">
      <c r="A10" s="9" t="s">
        <v>1</v>
      </c>
      <c r="B10" s="10" t="str">
        <f>+E10+Q10</f>
        <v>0</v>
      </c>
      <c r="C10" s="11" t="str">
        <f>(SUMIF('SP List (I-REAP)'!$C:$C,'Regional Status NO PG Equity'!$A10,'SP List (I-REAP)'!$K:$K)/1000000)+(SUMIF('SP List (I-REAP)'!$C:$C,'Regional Status NO PG Equity'!$A10,'SP List (I-REAP)'!$M:$M)/1000000)</f>
        <v>0</v>
      </c>
      <c r="D10" s="11" t="str">
        <f>SUMIF('SP List (I-REAP)'!$C:$C,'Regional Status NO PG Equity'!$A10,'SP List (I-REAP)'!$O:$O)/1000000</f>
        <v>0</v>
      </c>
      <c r="E10" s="12" t="str">
        <f>+G10+I10+K10+M10+O10</f>
        <v>0</v>
      </c>
      <c r="F10" s="265" t="str">
        <f>+H10+J10+L10+N10+P10</f>
        <v>0</v>
      </c>
      <c r="G10" s="13" t="str">
        <f>COUNTIFS('SP List (I-REAP)'!$C:$C,'Regional Status NO PG Equity'!$A10,'SP List (I-REAP)'!$Q:$Q,'Regional Status NO PG Equity'!G$1)</f>
        <v>0</v>
      </c>
      <c r="H10" s="265" t="str">
        <f>SUMIFS('SP List (I-REAP)'!$O:$O,'SP List (I-REAP)'!$C:$C,'Regional Status NO PG Equity'!$A10,'SP List (I-REAP)'!$Q:$Q,'Regional Status NO PG Equity'!G$1)/1000000</f>
        <v>0</v>
      </c>
      <c r="I10" s="13" t="str">
        <f>COUNTIFS('SP List (I-REAP)'!$C:$C,'Regional Status NO PG Equity'!$A10,'SP List (I-REAP)'!$Q:$Q,'Regional Status NO PG Equity'!I$1)</f>
        <v>0</v>
      </c>
      <c r="J10" s="265" t="str">
        <f>SUMIFS('SP List (I-REAP)'!$O:$O,'SP List (I-REAP)'!$C:$C,'Regional Status NO PG Equity'!$A10,'SP List (I-REAP)'!$Q:$Q,'Regional Status NO PG Equity'!I$1)/1000000</f>
        <v>0</v>
      </c>
      <c r="K10" s="14" t="str">
        <f>COUNTIFS('SP List (I-REAP)'!$C:$C,'Regional Status NO PG Equity'!$A10,'SP List (I-REAP)'!$Q:$Q,'Regional Status NO PG Equity'!K$1)</f>
        <v>0</v>
      </c>
      <c r="L10" s="265" t="str">
        <f>SUMIFS('SP List (I-REAP)'!$O:$O,'SP List (I-REAP)'!$C:$C,'Regional Status NO PG Equity'!$A10,'SP List (I-REAP)'!$Q:$Q,'Regional Status NO PG Equity'!K$1)/1000000</f>
        <v>0</v>
      </c>
      <c r="M10" s="13" t="str">
        <f>COUNTIFS('SP List (I-REAP)'!$C:$C,'Regional Status NO PG Equity'!$A10,'SP List (I-REAP)'!$Q:$Q,'Regional Status NO PG Equity'!M$1)</f>
        <v>0</v>
      </c>
      <c r="N10" s="265" t="str">
        <f>SUMIFS('SP List (I-REAP)'!$O:$O,'SP List (I-REAP)'!$C:$C,'Regional Status NO PG Equity'!$A10,'SP List (I-REAP)'!$Q:$Q,'Regional Status NO PG Equity'!M$1)/1000000</f>
        <v>0</v>
      </c>
      <c r="O10" s="14" t="str">
        <f>COUNTIFS('SP List (I-REAP)'!$C:$C,'Regional Status NO PG Equity'!$A10,'SP List (I-REAP)'!$Q:$Q,'Regional Status NO PG Equity'!O$1)</f>
        <v>0</v>
      </c>
      <c r="P10" s="265" t="str">
        <f>SUMIFS('SP List (I-REAP)'!$O:$O,'SP List (I-REAP)'!$C:$C,'Regional Status NO PG Equity'!$A10,'SP List (I-REAP)'!$Q:$Q,'Regional Status NO PG Equity'!O$1)/1000000</f>
        <v>0</v>
      </c>
      <c r="Q10" s="14" t="str">
        <f>+U10+W10+S10</f>
        <v>0</v>
      </c>
      <c r="R10" s="265" t="str">
        <f>+V10+X10+T10</f>
        <v>0</v>
      </c>
      <c r="S10" s="14" t="str">
        <f>COUNTIFS('SP List (I-REAP)'!$C:$C,'Regional Status NO PG Equity'!$A10,'SP List (I-REAP)'!$Q:$Q,'Regional Status NO PG Equity'!S$1)</f>
        <v>0</v>
      </c>
      <c r="T10" s="265" t="str">
        <f>SUMIFS('SP List (I-REAP)'!$O:$O,'SP List (I-REAP)'!$C:$C,'Regional Status NO PG Equity'!$A10,'SP List (I-REAP)'!$Q:$Q,'Regional Status NO PG Equity'!S$1)/1000000</f>
        <v>0</v>
      </c>
      <c r="U10" s="14" t="str">
        <f>COUNTIFS('SP List (I-REAP)'!$C:$C,'Regional Status NO PG Equity'!$A10,'SP List (I-REAP)'!$Q:$Q,'Regional Status NO PG Equity'!U$1)</f>
        <v>0</v>
      </c>
      <c r="V10" s="265" t="str">
        <f>SUMIFS('SP List (I-REAP)'!$O:$O,'SP List (I-REAP)'!$C:$C,'Regional Status NO PG Equity'!$A10,'SP List (I-REAP)'!$Q:$Q,'Regional Status NO PG Equity'!U$1)/1000000</f>
        <v>0</v>
      </c>
      <c r="W10" s="14" t="str">
        <f>COUNTIFS('SP List (I-REAP)'!$C:$C,'Regional Status NO PG Equity'!$A10,'SP List (I-REAP)'!$Q:$Q,'Regional Status NO PG Equity'!W$1)</f>
        <v>0</v>
      </c>
      <c r="X10" s="265" t="str">
        <f>SUMIFS('SP List (I-REAP)'!$O:$O,'SP List (I-REAP)'!$C:$C,'Regional Status NO PG Equity'!$A10,'SP List (I-REAP)'!$Q:$Q,'Regional Status NO PG Equity'!W$1)/1000000</f>
        <v>0</v>
      </c>
    </row>
    <row r="11" spans="1:26">
      <c r="A11" s="9" t="s">
        <v>4</v>
      </c>
      <c r="B11" s="10" t="str">
        <f>+E11+Q11</f>
        <v>0</v>
      </c>
      <c r="C11" s="11" t="str">
        <f>(SUMIF('SP List (I-REAP)'!$C:$C,'Regional Status NO PG Equity'!$A11,'SP List (I-REAP)'!$K:$K)/1000000)+(SUMIF('SP List (I-REAP)'!$C:$C,'Regional Status NO PG Equity'!$A11,'SP List (I-REAP)'!$M:$M)/1000000)</f>
        <v>0</v>
      </c>
      <c r="D11" s="11" t="str">
        <f>SUMIF('SP List (I-REAP)'!$C:$C,'Regional Status NO PG Equity'!$A11,'SP List (I-REAP)'!$O:$O)/1000000</f>
        <v>0</v>
      </c>
      <c r="E11" s="12" t="str">
        <f>+G11+I11+K11+M11+O11</f>
        <v>0</v>
      </c>
      <c r="F11" s="265" t="str">
        <f>+H11+J11+L11+N11+P11</f>
        <v>0</v>
      </c>
      <c r="G11" s="13" t="str">
        <f>COUNTIFS('SP List (I-REAP)'!$C:$C,'Regional Status NO PG Equity'!$A11,'SP List (I-REAP)'!$Q:$Q,'Regional Status NO PG Equity'!G$1)</f>
        <v>0</v>
      </c>
      <c r="H11" s="265" t="str">
        <f>SUMIFS('SP List (I-REAP)'!$O:$O,'SP List (I-REAP)'!$C:$C,'Regional Status NO PG Equity'!$A11,'SP List (I-REAP)'!$Q:$Q,'Regional Status NO PG Equity'!G$1)/1000000</f>
        <v>0</v>
      </c>
      <c r="I11" s="13" t="str">
        <f>COUNTIFS('SP List (I-REAP)'!$C:$C,'Regional Status NO PG Equity'!$A11,'SP List (I-REAP)'!$Q:$Q,'Regional Status NO PG Equity'!I$1)</f>
        <v>0</v>
      </c>
      <c r="J11" s="265" t="str">
        <f>SUMIFS('SP List (I-REAP)'!$O:$O,'SP List (I-REAP)'!$C:$C,'Regional Status NO PG Equity'!$A11,'SP List (I-REAP)'!$Q:$Q,'Regional Status NO PG Equity'!I$1)/1000000</f>
        <v>0</v>
      </c>
      <c r="K11" s="14" t="str">
        <f>COUNTIFS('SP List (I-REAP)'!$C:$C,'Regional Status NO PG Equity'!$A11,'SP List (I-REAP)'!$Q:$Q,'Regional Status NO PG Equity'!K$1)</f>
        <v>0</v>
      </c>
      <c r="L11" s="265" t="str">
        <f>SUMIFS('SP List (I-REAP)'!$O:$O,'SP List (I-REAP)'!$C:$C,'Regional Status NO PG Equity'!$A11,'SP List (I-REAP)'!$Q:$Q,'Regional Status NO PG Equity'!K$1)/1000000</f>
        <v>0</v>
      </c>
      <c r="M11" s="13" t="str">
        <f>COUNTIFS('SP List (I-REAP)'!$C:$C,'Regional Status NO PG Equity'!$A11,'SP List (I-REAP)'!$Q:$Q,'Regional Status NO PG Equity'!M$1)</f>
        <v>0</v>
      </c>
      <c r="N11" s="265" t="str">
        <f>SUMIFS('SP List (I-REAP)'!$O:$O,'SP List (I-REAP)'!$C:$C,'Regional Status NO PG Equity'!$A11,'SP List (I-REAP)'!$Q:$Q,'Regional Status NO PG Equity'!M$1)/1000000</f>
        <v>0</v>
      </c>
      <c r="O11" s="14" t="str">
        <f>COUNTIFS('SP List (I-REAP)'!$C:$C,'Regional Status NO PG Equity'!$A11,'SP List (I-REAP)'!$Q:$Q,'Regional Status NO PG Equity'!O$1)</f>
        <v>0</v>
      </c>
      <c r="P11" s="265" t="str">
        <f>SUMIFS('SP List (I-REAP)'!$O:$O,'SP List (I-REAP)'!$C:$C,'Regional Status NO PG Equity'!$A11,'SP List (I-REAP)'!$Q:$Q,'Regional Status NO PG Equity'!O$1)/1000000</f>
        <v>0</v>
      </c>
      <c r="Q11" s="14" t="str">
        <f>+U11+W11+S11</f>
        <v>0</v>
      </c>
      <c r="R11" s="265" t="str">
        <f>+V11+X11+T11</f>
        <v>0</v>
      </c>
      <c r="S11" s="14" t="str">
        <f>COUNTIFS('SP List (I-REAP)'!$C:$C,'Regional Status NO PG Equity'!$A11,'SP List (I-REAP)'!$Q:$Q,'Regional Status NO PG Equity'!S$1)</f>
        <v>0</v>
      </c>
      <c r="T11" s="265" t="str">
        <f>SUMIFS('SP List (I-REAP)'!$O:$O,'SP List (I-REAP)'!$C:$C,'Regional Status NO PG Equity'!$A11,'SP List (I-REAP)'!$Q:$Q,'Regional Status NO PG Equity'!S$1)/1000000</f>
        <v>0</v>
      </c>
      <c r="U11" s="14" t="str">
        <f>COUNTIFS('SP List (I-REAP)'!$C:$C,'Regional Status NO PG Equity'!$A11,'SP List (I-REAP)'!$Q:$Q,'Regional Status NO PG Equity'!U$1)</f>
        <v>0</v>
      </c>
      <c r="V11" s="265" t="str">
        <f>SUMIFS('SP List (I-REAP)'!$O:$O,'SP List (I-REAP)'!$C:$C,'Regional Status NO PG Equity'!$A11,'SP List (I-REAP)'!$Q:$Q,'Regional Status NO PG Equity'!U$1)/1000000</f>
        <v>0</v>
      </c>
      <c r="W11" s="14" t="str">
        <f>COUNTIFS('SP List (I-REAP)'!$C:$C,'Regional Status NO PG Equity'!$A11,'SP List (I-REAP)'!$Q:$Q,'Regional Status NO PG Equity'!W$1)</f>
        <v>0</v>
      </c>
      <c r="X11" s="265" t="str">
        <f>SUMIFS('SP List (I-REAP)'!$O:$O,'SP List (I-REAP)'!$C:$C,'Regional Status NO PG Equity'!$A11,'SP List (I-REAP)'!$Q:$Q,'Regional Status NO PG Equity'!W$1)/1000000</f>
        <v>0</v>
      </c>
    </row>
    <row r="12" spans="1:26">
      <c r="A12" s="9" t="s">
        <v>9</v>
      </c>
      <c r="B12" s="10" t="str">
        <f>+E12+Q12</f>
        <v>0</v>
      </c>
      <c r="C12" s="11" t="str">
        <f>(SUMIF('SP List (I-REAP)'!$C:$C,'Regional Status NO PG Equity'!$A12,'SP List (I-REAP)'!$K:$K)/1000000)+(SUMIF('SP List (I-REAP)'!$C:$C,'Regional Status NO PG Equity'!$A12,'SP List (I-REAP)'!$M:$M)/1000000)</f>
        <v>0</v>
      </c>
      <c r="D12" s="11" t="str">
        <f>SUMIF('SP List (I-REAP)'!$C:$C,'Regional Status NO PG Equity'!$A12,'SP List (I-REAP)'!$O:$O)/1000000</f>
        <v>0</v>
      </c>
      <c r="E12" s="12" t="str">
        <f>+G12+I12+K12+M12+O12</f>
        <v>0</v>
      </c>
      <c r="F12" s="265" t="str">
        <f>+H12+J12+L12+N12+P12</f>
        <v>0</v>
      </c>
      <c r="G12" s="13" t="str">
        <f>COUNTIFS('SP List (I-REAP)'!$C:$C,'Regional Status NO PG Equity'!$A12,'SP List (I-REAP)'!$Q:$Q,'Regional Status NO PG Equity'!G$1)</f>
        <v>0</v>
      </c>
      <c r="H12" s="265" t="str">
        <f>SUMIFS('SP List (I-REAP)'!$O:$O,'SP List (I-REAP)'!$C:$C,'Regional Status NO PG Equity'!$A12,'SP List (I-REAP)'!$Q:$Q,'Regional Status NO PG Equity'!G$1)/1000000</f>
        <v>0</v>
      </c>
      <c r="I12" s="13" t="str">
        <f>COUNTIFS('SP List (I-REAP)'!$C:$C,'Regional Status NO PG Equity'!$A12,'SP List (I-REAP)'!$Q:$Q,'Regional Status NO PG Equity'!I$1)</f>
        <v>0</v>
      </c>
      <c r="J12" s="265" t="str">
        <f>SUMIFS('SP List (I-REAP)'!$O:$O,'SP List (I-REAP)'!$C:$C,'Regional Status NO PG Equity'!$A12,'SP List (I-REAP)'!$Q:$Q,'Regional Status NO PG Equity'!I$1)/1000000</f>
        <v>0</v>
      </c>
      <c r="K12" s="14" t="str">
        <f>COUNTIFS('SP List (I-REAP)'!$C:$C,'Regional Status NO PG Equity'!$A12,'SP List (I-REAP)'!$Q:$Q,'Regional Status NO PG Equity'!K$1)</f>
        <v>0</v>
      </c>
      <c r="L12" s="265" t="str">
        <f>SUMIFS('SP List (I-REAP)'!$O:$O,'SP List (I-REAP)'!$C:$C,'Regional Status NO PG Equity'!$A12,'SP List (I-REAP)'!$Q:$Q,'Regional Status NO PG Equity'!K$1)/1000000</f>
        <v>0</v>
      </c>
      <c r="M12" s="13" t="str">
        <f>COUNTIFS('SP List (I-REAP)'!$C:$C,'Regional Status NO PG Equity'!$A12,'SP List (I-REAP)'!$Q:$Q,'Regional Status NO PG Equity'!M$1)</f>
        <v>0</v>
      </c>
      <c r="N12" s="265" t="str">
        <f>SUMIFS('SP List (I-REAP)'!$O:$O,'SP List (I-REAP)'!$C:$C,'Regional Status NO PG Equity'!$A12,'SP List (I-REAP)'!$Q:$Q,'Regional Status NO PG Equity'!M$1)/1000000</f>
        <v>0</v>
      </c>
      <c r="O12" s="14" t="str">
        <f>COUNTIFS('SP List (I-REAP)'!$C:$C,'Regional Status NO PG Equity'!$A12,'SP List (I-REAP)'!$Q:$Q,'Regional Status NO PG Equity'!O$1)</f>
        <v>0</v>
      </c>
      <c r="P12" s="265" t="str">
        <f>SUMIFS('SP List (I-REAP)'!$O:$O,'SP List (I-REAP)'!$C:$C,'Regional Status NO PG Equity'!$A12,'SP List (I-REAP)'!$Q:$Q,'Regional Status NO PG Equity'!O$1)/1000000</f>
        <v>0</v>
      </c>
      <c r="Q12" s="14" t="str">
        <f>+U12+W12+S12</f>
        <v>0</v>
      </c>
      <c r="R12" s="265" t="str">
        <f>+V12+X12+T12</f>
        <v>0</v>
      </c>
      <c r="S12" s="14" t="str">
        <f>COUNTIFS('SP List (I-REAP)'!$C:$C,'Regional Status NO PG Equity'!$A12,'SP List (I-REAP)'!$Q:$Q,'Regional Status NO PG Equity'!S$1)</f>
        <v>0</v>
      </c>
      <c r="T12" s="265" t="str">
        <f>SUMIFS('SP List (I-REAP)'!$O:$O,'SP List (I-REAP)'!$C:$C,'Regional Status NO PG Equity'!$A12,'SP List (I-REAP)'!$Q:$Q,'Regional Status NO PG Equity'!S$1)/1000000</f>
        <v>0</v>
      </c>
      <c r="U12" s="14" t="str">
        <f>COUNTIFS('SP List (I-REAP)'!$C:$C,'Regional Status NO PG Equity'!$A12,'SP List (I-REAP)'!$Q:$Q,'Regional Status NO PG Equity'!U$1)</f>
        <v>0</v>
      </c>
      <c r="V12" s="265" t="str">
        <f>SUMIFS('SP List (I-REAP)'!$O:$O,'SP List (I-REAP)'!$C:$C,'Regional Status NO PG Equity'!$A12,'SP List (I-REAP)'!$Q:$Q,'Regional Status NO PG Equity'!U$1)/1000000</f>
        <v>0</v>
      </c>
      <c r="W12" s="14" t="str">
        <f>COUNTIFS('SP List (I-REAP)'!$C:$C,'Regional Status NO PG Equity'!$A12,'SP List (I-REAP)'!$Q:$Q,'Regional Status NO PG Equity'!W$1)</f>
        <v>0</v>
      </c>
      <c r="X12" s="265" t="str">
        <f>SUMIFS('SP List (I-REAP)'!$O:$O,'SP List (I-REAP)'!$C:$C,'Regional Status NO PG Equity'!$A12,'SP List (I-REAP)'!$Q:$Q,'Regional Status NO PG Equity'!W$1)/1000000</f>
        <v>0</v>
      </c>
    </row>
    <row r="13" spans="1:26">
      <c r="A13" s="9" t="s">
        <v>14</v>
      </c>
      <c r="B13" s="10" t="str">
        <f>+E13+Q13</f>
        <v>0</v>
      </c>
      <c r="C13" s="11" t="str">
        <f>(SUMIF('SP List (I-REAP)'!$C:$C,'Regional Status NO PG Equity'!$A13,'SP List (I-REAP)'!$K:$K)/1000000)+(SUMIF('SP List (I-REAP)'!$C:$C,'Regional Status NO PG Equity'!$A13,'SP List (I-REAP)'!$M:$M)/1000000)</f>
        <v>0</v>
      </c>
      <c r="D13" s="11" t="str">
        <f>SUMIF('SP List (I-REAP)'!$C:$C,'Regional Status NO PG Equity'!$A13,'SP List (I-REAP)'!$O:$O)/1000000</f>
        <v>0</v>
      </c>
      <c r="E13" s="12" t="str">
        <f>+G13+I13+K13+M13+O13</f>
        <v>0</v>
      </c>
      <c r="F13" s="265" t="str">
        <f>+H13+J13+L13+N13+P13</f>
        <v>0</v>
      </c>
      <c r="G13" s="13" t="str">
        <f>COUNTIFS('SP List (I-REAP)'!$C:$C,'Regional Status NO PG Equity'!$A13,'SP List (I-REAP)'!$Q:$Q,'Regional Status NO PG Equity'!G$1)</f>
        <v>0</v>
      </c>
      <c r="H13" s="265" t="str">
        <f>SUMIFS('SP List (I-REAP)'!$O:$O,'SP List (I-REAP)'!$C:$C,'Regional Status NO PG Equity'!$A13,'SP List (I-REAP)'!$Q:$Q,'Regional Status NO PG Equity'!G$1)/1000000</f>
        <v>0</v>
      </c>
      <c r="I13" s="13" t="str">
        <f>COUNTIFS('SP List (I-REAP)'!$C:$C,'Regional Status NO PG Equity'!$A13,'SP List (I-REAP)'!$Q:$Q,'Regional Status NO PG Equity'!I$1)</f>
        <v>0</v>
      </c>
      <c r="J13" s="265" t="str">
        <f>SUMIFS('SP List (I-REAP)'!$O:$O,'SP List (I-REAP)'!$C:$C,'Regional Status NO PG Equity'!$A13,'SP List (I-REAP)'!$Q:$Q,'Regional Status NO PG Equity'!I$1)/1000000</f>
        <v>0</v>
      </c>
      <c r="K13" s="14" t="str">
        <f>COUNTIFS('SP List (I-REAP)'!$C:$C,'Regional Status NO PG Equity'!$A13,'SP List (I-REAP)'!$Q:$Q,'Regional Status NO PG Equity'!K$1)</f>
        <v>0</v>
      </c>
      <c r="L13" s="265" t="str">
        <f>SUMIFS('SP List (I-REAP)'!$O:$O,'SP List (I-REAP)'!$C:$C,'Regional Status NO PG Equity'!$A13,'SP List (I-REAP)'!$Q:$Q,'Regional Status NO PG Equity'!K$1)/1000000</f>
        <v>0</v>
      </c>
      <c r="M13" s="13" t="str">
        <f>COUNTIFS('SP List (I-REAP)'!$C:$C,'Regional Status NO PG Equity'!$A13,'SP List (I-REAP)'!$Q:$Q,'Regional Status NO PG Equity'!M$1)</f>
        <v>0</v>
      </c>
      <c r="N13" s="265" t="str">
        <f>SUMIFS('SP List (I-REAP)'!$O:$O,'SP List (I-REAP)'!$C:$C,'Regional Status NO PG Equity'!$A13,'SP List (I-REAP)'!$Q:$Q,'Regional Status NO PG Equity'!M$1)/1000000</f>
        <v>0</v>
      </c>
      <c r="O13" s="14" t="str">
        <f>COUNTIFS('SP List (I-REAP)'!$C:$C,'Regional Status NO PG Equity'!$A13,'SP List (I-REAP)'!$Q:$Q,'Regional Status NO PG Equity'!O$1)</f>
        <v>0</v>
      </c>
      <c r="P13" s="265" t="str">
        <f>SUMIFS('SP List (I-REAP)'!$O:$O,'SP List (I-REAP)'!$C:$C,'Regional Status NO PG Equity'!$A13,'SP List (I-REAP)'!$Q:$Q,'Regional Status NO PG Equity'!O$1)/1000000</f>
        <v>0</v>
      </c>
      <c r="Q13" s="14" t="str">
        <f>+U13+W13+S13</f>
        <v>0</v>
      </c>
      <c r="R13" s="265" t="str">
        <f>+V13+X13+T13</f>
        <v>0</v>
      </c>
      <c r="S13" s="14" t="str">
        <f>COUNTIFS('SP List (I-REAP)'!$C:$C,'Regional Status NO PG Equity'!$A13,'SP List (I-REAP)'!$Q:$Q,'Regional Status NO PG Equity'!S$1)</f>
        <v>0</v>
      </c>
      <c r="T13" s="265" t="str">
        <f>SUMIFS('SP List (I-REAP)'!$O:$O,'SP List (I-REAP)'!$C:$C,'Regional Status NO PG Equity'!$A13,'SP List (I-REAP)'!$Q:$Q,'Regional Status NO PG Equity'!S$1)/1000000</f>
        <v>0</v>
      </c>
      <c r="U13" s="14" t="str">
        <f>COUNTIFS('SP List (I-REAP)'!$C:$C,'Regional Status NO PG Equity'!$A13,'SP List (I-REAP)'!$Q:$Q,'Regional Status NO PG Equity'!U$1)</f>
        <v>0</v>
      </c>
      <c r="V13" s="265" t="str">
        <f>SUMIFS('SP List (I-REAP)'!$O:$O,'SP List (I-REAP)'!$C:$C,'Regional Status NO PG Equity'!$A13,'SP List (I-REAP)'!$Q:$Q,'Regional Status NO PG Equity'!U$1)/1000000</f>
        <v>0</v>
      </c>
      <c r="W13" s="14" t="str">
        <f>COUNTIFS('SP List (I-REAP)'!$C:$C,'Regional Status NO PG Equity'!$A13,'SP List (I-REAP)'!$Q:$Q,'Regional Status NO PG Equity'!W$1)</f>
        <v>0</v>
      </c>
      <c r="X13" s="265" t="str">
        <f>SUMIFS('SP List (I-REAP)'!$O:$O,'SP List (I-REAP)'!$C:$C,'Regional Status NO PG Equity'!$A13,'SP List (I-REAP)'!$Q:$Q,'Regional Status NO PG Equity'!W$1)/1000000</f>
        <v>0</v>
      </c>
    </row>
    <row r="14" spans="1:26">
      <c r="A14" s="138" t="s">
        <v>10</v>
      </c>
      <c r="B14" s="139" t="str">
        <f>SUM(B15:B17)</f>
        <v>0</v>
      </c>
      <c r="C14" s="140" t="str">
        <f>SUM(C15:C17)</f>
        <v>0</v>
      </c>
      <c r="D14" s="140" t="str">
        <f>SUM(D15:D17)</f>
        <v>0</v>
      </c>
      <c r="E14" s="141" t="str">
        <f>SUM(E15:E17)</f>
        <v>0</v>
      </c>
      <c r="F14" s="264" t="str">
        <f>SUM(F15:F17)</f>
        <v>0</v>
      </c>
      <c r="G14" s="141" t="str">
        <f>SUM(G15:G17)</f>
        <v>0</v>
      </c>
      <c r="H14" s="264" t="str">
        <f>SUM(H15:H17)</f>
        <v>0</v>
      </c>
      <c r="I14" s="141" t="str">
        <f>SUM(I15:I17)</f>
        <v>0</v>
      </c>
      <c r="J14" s="264" t="str">
        <f>SUM(J15:J17)</f>
        <v>0</v>
      </c>
      <c r="K14" s="141" t="str">
        <f>SUM(K15:K17)</f>
        <v>0</v>
      </c>
      <c r="L14" s="264" t="str">
        <f>SUM(L15:L17)</f>
        <v>0</v>
      </c>
      <c r="M14" s="141" t="str">
        <f>SUM(M15:M17)</f>
        <v>0</v>
      </c>
      <c r="N14" s="264" t="str">
        <f>SUM(N15:N17)</f>
        <v>0</v>
      </c>
      <c r="O14" s="141" t="str">
        <f>SUM(O15:O17)</f>
        <v>0</v>
      </c>
      <c r="P14" s="264" t="str">
        <f>SUM(P15:P17)</f>
        <v>0</v>
      </c>
      <c r="Q14" s="141" t="str">
        <f>SUM(Q15:Q17)</f>
        <v>0</v>
      </c>
      <c r="R14" s="264" t="str">
        <f>SUM(R15:R17)</f>
        <v>0</v>
      </c>
      <c r="S14" s="141" t="str">
        <f>SUM(S15:S17)</f>
        <v>0</v>
      </c>
      <c r="T14" s="264" t="str">
        <f>SUM(T15:T17)</f>
        <v>0</v>
      </c>
      <c r="U14" s="141" t="str">
        <f>SUM(U15:U17)</f>
        <v>0</v>
      </c>
      <c r="V14" s="264" t="str">
        <f>SUM(V15:V17)</f>
        <v>0</v>
      </c>
      <c r="W14" s="141" t="str">
        <f>SUM(W15:W17)</f>
        <v>0</v>
      </c>
      <c r="X14" s="264" t="str">
        <f>SUM(X15:X17)</f>
        <v>0</v>
      </c>
    </row>
    <row r="15" spans="1:26">
      <c r="A15" s="9" t="s">
        <v>18</v>
      </c>
      <c r="B15" s="10" t="str">
        <f>+E15+Q15</f>
        <v>0</v>
      </c>
      <c r="C15" s="11" t="str">
        <f>(SUMIF('SP List (I-REAP)'!$C:$C,'Regional Status NO PG Equity'!$A15,'SP List (I-REAP)'!$K:$K)/1000000)+(SUMIF('SP List (I-REAP)'!$C:$C,'Regional Status NO PG Equity'!$A15,'SP List (I-REAP)'!$M:$M)/1000000)</f>
        <v>0</v>
      </c>
      <c r="D15" s="11" t="str">
        <f>SUMIF('SP List (I-REAP)'!$C:$C,'Regional Status NO PG Equity'!$A15,'SP List (I-REAP)'!$O:$O)/1000000</f>
        <v>0</v>
      </c>
      <c r="E15" s="12" t="str">
        <f>+G15+I15+K15+M15+O15</f>
        <v>0</v>
      </c>
      <c r="F15" s="265" t="str">
        <f>+H15+J15+L15+N15+P15</f>
        <v>0</v>
      </c>
      <c r="G15" s="13" t="str">
        <f>COUNTIFS('SP List (I-REAP)'!$C:$C,'Regional Status NO PG Equity'!$A15,'SP List (I-REAP)'!$Q:$Q,'Regional Status NO PG Equity'!G$1)</f>
        <v>0</v>
      </c>
      <c r="H15" s="265" t="str">
        <f>SUMIFS('SP List (I-REAP)'!$O:$O,'SP List (I-REAP)'!$C:$C,'Regional Status NO PG Equity'!$A15,'SP List (I-REAP)'!$Q:$Q,'Regional Status NO PG Equity'!G$1)/1000000</f>
        <v>0</v>
      </c>
      <c r="I15" s="13" t="str">
        <f>COUNTIFS('SP List (I-REAP)'!$C:$C,'Regional Status NO PG Equity'!$A15,'SP List (I-REAP)'!$Q:$Q,'Regional Status NO PG Equity'!I$1)</f>
        <v>0</v>
      </c>
      <c r="J15" s="265" t="str">
        <f>SUMIFS('SP List (I-REAP)'!$O:$O,'SP List (I-REAP)'!$C:$C,'Regional Status NO PG Equity'!$A15,'SP List (I-REAP)'!$Q:$Q,'Regional Status NO PG Equity'!I$1)/1000000</f>
        <v>0</v>
      </c>
      <c r="K15" s="14" t="str">
        <f>COUNTIFS('SP List (I-REAP)'!$C:$C,'Regional Status NO PG Equity'!$A15,'SP List (I-REAP)'!$Q:$Q,'Regional Status NO PG Equity'!K$1)</f>
        <v>0</v>
      </c>
      <c r="L15" s="265" t="str">
        <f>SUMIFS('SP List (I-REAP)'!$O:$O,'SP List (I-REAP)'!$C:$C,'Regional Status NO PG Equity'!$A15,'SP List (I-REAP)'!$Q:$Q,'Regional Status NO PG Equity'!K$1)/1000000</f>
        <v>0</v>
      </c>
      <c r="M15" s="13" t="str">
        <f>COUNTIFS('SP List (I-REAP)'!$C:$C,'Regional Status NO PG Equity'!$A15,'SP List (I-REAP)'!$Q:$Q,'Regional Status NO PG Equity'!M$1)</f>
        <v>0</v>
      </c>
      <c r="N15" s="265" t="str">
        <f>SUMIFS('SP List (I-REAP)'!$O:$O,'SP List (I-REAP)'!$C:$C,'Regional Status NO PG Equity'!$A15,'SP List (I-REAP)'!$Q:$Q,'Regional Status NO PG Equity'!M$1)/1000000</f>
        <v>0</v>
      </c>
      <c r="O15" s="14" t="str">
        <f>COUNTIFS('SP List (I-REAP)'!$C:$C,'Regional Status NO PG Equity'!$A15,'SP List (I-REAP)'!$Q:$Q,'Regional Status NO PG Equity'!O$1)</f>
        <v>0</v>
      </c>
      <c r="P15" s="265" t="str">
        <f>SUMIFS('SP List (I-REAP)'!$O:$O,'SP List (I-REAP)'!$C:$C,'Regional Status NO PG Equity'!$A15,'SP List (I-REAP)'!$Q:$Q,'Regional Status NO PG Equity'!O$1)/1000000</f>
        <v>0</v>
      </c>
      <c r="Q15" s="14" t="str">
        <f>+U15+W15+S15</f>
        <v>0</v>
      </c>
      <c r="R15" s="265" t="str">
        <f>+V15+X15+T15</f>
        <v>0</v>
      </c>
      <c r="S15" s="14" t="str">
        <f>COUNTIFS('SP List (I-REAP)'!$C:$C,'Regional Status NO PG Equity'!$A15,'SP List (I-REAP)'!$Q:$Q,'Regional Status NO PG Equity'!S$1)</f>
        <v>0</v>
      </c>
      <c r="T15" s="265" t="str">
        <f>SUMIFS('SP List (I-REAP)'!$O:$O,'SP List (I-REAP)'!$C:$C,'Regional Status NO PG Equity'!$A15,'SP List (I-REAP)'!$Q:$Q,'Regional Status NO PG Equity'!S$1)/1000000</f>
        <v>0</v>
      </c>
      <c r="U15" s="14" t="str">
        <f>COUNTIFS('SP List (I-REAP)'!$C:$C,'Regional Status NO PG Equity'!$A15,'SP List (I-REAP)'!$Q:$Q,'Regional Status NO PG Equity'!U$1)</f>
        <v>0</v>
      </c>
      <c r="V15" s="265" t="str">
        <f>SUMIFS('SP List (I-REAP)'!$O:$O,'SP List (I-REAP)'!$C:$C,'Regional Status NO PG Equity'!$A15,'SP List (I-REAP)'!$Q:$Q,'Regional Status NO PG Equity'!U$1)/1000000</f>
        <v>0</v>
      </c>
      <c r="W15" s="14" t="str">
        <f>COUNTIFS('SP List (I-REAP)'!$C:$C,'Regional Status NO PG Equity'!$A15,'SP List (I-REAP)'!$Q:$Q,'Regional Status NO PG Equity'!W$1)</f>
        <v>0</v>
      </c>
      <c r="X15" s="265" t="str">
        <f>SUMIFS('SP List (I-REAP)'!$O:$O,'SP List (I-REAP)'!$C:$C,'Regional Status NO PG Equity'!$A15,'SP List (I-REAP)'!$Q:$Q,'Regional Status NO PG Equity'!W$1)/1000000</f>
        <v>0</v>
      </c>
    </row>
    <row r="16" spans="1:26">
      <c r="A16" s="9" t="s">
        <v>22</v>
      </c>
      <c r="B16" s="10" t="str">
        <f>+E16+Q16</f>
        <v>0</v>
      </c>
      <c r="C16" s="11" t="str">
        <f>(SUMIF('SP List (I-REAP)'!$C:$C,'Regional Status NO PG Equity'!$A16,'SP List (I-REAP)'!$K:$K)/1000000)+(SUMIF('SP List (I-REAP)'!$C:$C,'Regional Status NO PG Equity'!$A16,'SP List (I-REAP)'!$M:$M)/1000000)</f>
        <v>0</v>
      </c>
      <c r="D16" s="11" t="str">
        <f>SUMIF('SP List (I-REAP)'!$C:$C,'Regional Status NO PG Equity'!$A16,'SP List (I-REAP)'!$O:$O)/1000000</f>
        <v>0</v>
      </c>
      <c r="E16" s="12" t="str">
        <f>+G16+I16+K16+M16+O16</f>
        <v>0</v>
      </c>
      <c r="F16" s="265" t="str">
        <f>+H16+J16+L16+N16+P16</f>
        <v>0</v>
      </c>
      <c r="G16" s="13" t="str">
        <f>COUNTIFS('SP List (I-REAP)'!$C:$C,'Regional Status NO PG Equity'!$A16,'SP List (I-REAP)'!$Q:$Q,'Regional Status NO PG Equity'!G$1)</f>
        <v>0</v>
      </c>
      <c r="H16" s="265" t="str">
        <f>SUMIFS('SP List (I-REAP)'!$O:$O,'SP List (I-REAP)'!$C:$C,'Regional Status NO PG Equity'!$A16,'SP List (I-REAP)'!$Q:$Q,'Regional Status NO PG Equity'!G$1)/1000000</f>
        <v>0</v>
      </c>
      <c r="I16" s="13" t="str">
        <f>COUNTIFS('SP List (I-REAP)'!$C:$C,'Regional Status NO PG Equity'!$A16,'SP List (I-REAP)'!$Q:$Q,'Regional Status NO PG Equity'!I$1)</f>
        <v>0</v>
      </c>
      <c r="J16" s="265" t="str">
        <f>SUMIFS('SP List (I-REAP)'!$O:$O,'SP List (I-REAP)'!$C:$C,'Regional Status NO PG Equity'!$A16,'SP List (I-REAP)'!$Q:$Q,'Regional Status NO PG Equity'!I$1)/1000000</f>
        <v>0</v>
      </c>
      <c r="K16" s="14" t="str">
        <f>COUNTIFS('SP List (I-REAP)'!$C:$C,'Regional Status NO PG Equity'!$A16,'SP List (I-REAP)'!$Q:$Q,'Regional Status NO PG Equity'!K$1)</f>
        <v>0</v>
      </c>
      <c r="L16" s="265" t="str">
        <f>SUMIFS('SP List (I-REAP)'!$O:$O,'SP List (I-REAP)'!$C:$C,'Regional Status NO PG Equity'!$A16,'SP List (I-REAP)'!$Q:$Q,'Regional Status NO PG Equity'!K$1)/1000000</f>
        <v>0</v>
      </c>
      <c r="M16" s="13" t="str">
        <f>COUNTIFS('SP List (I-REAP)'!$C:$C,'Regional Status NO PG Equity'!$A16,'SP List (I-REAP)'!$Q:$Q,'Regional Status NO PG Equity'!M$1)</f>
        <v>0</v>
      </c>
      <c r="N16" s="265" t="str">
        <f>SUMIFS('SP List (I-REAP)'!$O:$O,'SP List (I-REAP)'!$C:$C,'Regional Status NO PG Equity'!$A16,'SP List (I-REAP)'!$Q:$Q,'Regional Status NO PG Equity'!M$1)/1000000</f>
        <v>0</v>
      </c>
      <c r="O16" s="14" t="str">
        <f>COUNTIFS('SP List (I-REAP)'!$C:$C,'Regional Status NO PG Equity'!$A16,'SP List (I-REAP)'!$Q:$Q,'Regional Status NO PG Equity'!O$1)</f>
        <v>0</v>
      </c>
      <c r="P16" s="265" t="str">
        <f>SUMIFS('SP List (I-REAP)'!$O:$O,'SP List (I-REAP)'!$C:$C,'Regional Status NO PG Equity'!$A16,'SP List (I-REAP)'!$Q:$Q,'Regional Status NO PG Equity'!O$1)/1000000</f>
        <v>0</v>
      </c>
      <c r="Q16" s="14" t="str">
        <f>+U16+W16+S16</f>
        <v>0</v>
      </c>
      <c r="R16" s="265" t="str">
        <f>+V16+X16+T16</f>
        <v>0</v>
      </c>
      <c r="S16" s="14" t="str">
        <f>COUNTIFS('SP List (I-REAP)'!$C:$C,'Regional Status NO PG Equity'!$A16,'SP List (I-REAP)'!$Q:$Q,'Regional Status NO PG Equity'!S$1)</f>
        <v>0</v>
      </c>
      <c r="T16" s="265" t="str">
        <f>SUMIFS('SP List (I-REAP)'!$O:$O,'SP List (I-REAP)'!$C:$C,'Regional Status NO PG Equity'!$A16,'SP List (I-REAP)'!$Q:$Q,'Regional Status NO PG Equity'!S$1)/1000000</f>
        <v>0</v>
      </c>
      <c r="U16" s="14" t="str">
        <f>COUNTIFS('SP List (I-REAP)'!$C:$C,'Regional Status NO PG Equity'!$A16,'SP List (I-REAP)'!$Q:$Q,'Regional Status NO PG Equity'!U$1)</f>
        <v>0</v>
      </c>
      <c r="V16" s="265" t="str">
        <f>SUMIFS('SP List (I-REAP)'!$O:$O,'SP List (I-REAP)'!$C:$C,'Regional Status NO PG Equity'!$A16,'SP List (I-REAP)'!$Q:$Q,'Regional Status NO PG Equity'!U$1)/1000000</f>
        <v>0</v>
      </c>
      <c r="W16" s="14" t="str">
        <f>COUNTIFS('SP List (I-REAP)'!$C:$C,'Regional Status NO PG Equity'!$A16,'SP List (I-REAP)'!$Q:$Q,'Regional Status NO PG Equity'!W$1)</f>
        <v>0</v>
      </c>
      <c r="X16" s="265" t="str">
        <f>SUMIFS('SP List (I-REAP)'!$O:$O,'SP List (I-REAP)'!$C:$C,'Regional Status NO PG Equity'!$A16,'SP List (I-REAP)'!$Q:$Q,'Regional Status NO PG Equity'!W$1)/1000000</f>
        <v>0</v>
      </c>
    </row>
    <row r="17" spans="1:26">
      <c r="A17" s="9" t="s">
        <v>24</v>
      </c>
      <c r="B17" s="10" t="str">
        <f>+E17+Q17</f>
        <v>0</v>
      </c>
      <c r="C17" s="11" t="str">
        <f>(SUMIF('SP List (I-REAP)'!$C:$C,'Regional Status NO PG Equity'!$A17,'SP List (I-REAP)'!$K:$K)/1000000)+(SUMIF('SP List (I-REAP)'!$C:$C,'Regional Status NO PG Equity'!$A17,'SP List (I-REAP)'!$M:$M)/1000000)</f>
        <v>0</v>
      </c>
      <c r="D17" s="11" t="str">
        <f>SUMIF('SP List (I-REAP)'!$C:$C,'Regional Status NO PG Equity'!$A17,'SP List (I-REAP)'!$O:$O)/1000000</f>
        <v>0</v>
      </c>
      <c r="E17" s="12" t="str">
        <f>+G17+I17+K17+M17+O17</f>
        <v>0</v>
      </c>
      <c r="F17" s="265" t="str">
        <f>+H17+J17+L17+N17+P17</f>
        <v>0</v>
      </c>
      <c r="G17" s="13" t="str">
        <f>COUNTIFS('SP List (I-REAP)'!$C:$C,'Regional Status NO PG Equity'!$A17,'SP List (I-REAP)'!$Q:$Q,'Regional Status NO PG Equity'!G$1)</f>
        <v>0</v>
      </c>
      <c r="H17" s="265" t="str">
        <f>SUMIFS('SP List (I-REAP)'!$O:$O,'SP List (I-REAP)'!$C:$C,'Regional Status NO PG Equity'!$A17,'SP List (I-REAP)'!$Q:$Q,'Regional Status NO PG Equity'!G$1)/1000000</f>
        <v>0</v>
      </c>
      <c r="I17" s="13" t="str">
        <f>COUNTIFS('SP List (I-REAP)'!$C:$C,'Regional Status NO PG Equity'!$A17,'SP List (I-REAP)'!$Q:$Q,'Regional Status NO PG Equity'!I$1)</f>
        <v>0</v>
      </c>
      <c r="J17" s="265" t="str">
        <f>SUMIFS('SP List (I-REAP)'!$O:$O,'SP List (I-REAP)'!$C:$C,'Regional Status NO PG Equity'!$A17,'SP List (I-REAP)'!$Q:$Q,'Regional Status NO PG Equity'!I$1)/1000000</f>
        <v>0</v>
      </c>
      <c r="K17" s="14" t="str">
        <f>COUNTIFS('SP List (I-REAP)'!$C:$C,'Regional Status NO PG Equity'!$A17,'SP List (I-REAP)'!$Q:$Q,'Regional Status NO PG Equity'!K$1)</f>
        <v>0</v>
      </c>
      <c r="L17" s="265" t="str">
        <f>SUMIFS('SP List (I-REAP)'!$O:$O,'SP List (I-REAP)'!$C:$C,'Regional Status NO PG Equity'!$A17,'SP List (I-REAP)'!$Q:$Q,'Regional Status NO PG Equity'!K$1)/1000000</f>
        <v>0</v>
      </c>
      <c r="M17" s="13" t="str">
        <f>COUNTIFS('SP List (I-REAP)'!$C:$C,'Regional Status NO PG Equity'!$A17,'SP List (I-REAP)'!$Q:$Q,'Regional Status NO PG Equity'!M$1)</f>
        <v>0</v>
      </c>
      <c r="N17" s="265" t="str">
        <f>SUMIFS('SP List (I-REAP)'!$O:$O,'SP List (I-REAP)'!$C:$C,'Regional Status NO PG Equity'!$A17,'SP List (I-REAP)'!$Q:$Q,'Regional Status NO PG Equity'!M$1)/1000000</f>
        <v>0</v>
      </c>
      <c r="O17" s="14" t="str">
        <f>COUNTIFS('SP List (I-REAP)'!$C:$C,'Regional Status NO PG Equity'!$A17,'SP List (I-REAP)'!$Q:$Q,'Regional Status NO PG Equity'!O$1)</f>
        <v>0</v>
      </c>
      <c r="P17" s="265" t="str">
        <f>SUMIFS('SP List (I-REAP)'!$O:$O,'SP List (I-REAP)'!$C:$C,'Regional Status NO PG Equity'!$A17,'SP List (I-REAP)'!$Q:$Q,'Regional Status NO PG Equity'!O$1)/1000000</f>
        <v>0</v>
      </c>
      <c r="Q17" s="14" t="str">
        <f>+U17+W17+S17</f>
        <v>0</v>
      </c>
      <c r="R17" s="265" t="str">
        <f>+V17+X17+T17</f>
        <v>0</v>
      </c>
      <c r="S17" s="14" t="str">
        <f>COUNTIFS('SP List (I-REAP)'!$C:$C,'Regional Status NO PG Equity'!$A17,'SP List (I-REAP)'!$Q:$Q,'Regional Status NO PG Equity'!S$1)</f>
        <v>0</v>
      </c>
      <c r="T17" s="265" t="str">
        <f>SUMIFS('SP List (I-REAP)'!$O:$O,'SP List (I-REAP)'!$C:$C,'Regional Status NO PG Equity'!$A17,'SP List (I-REAP)'!$Q:$Q,'Regional Status NO PG Equity'!S$1)/1000000</f>
        <v>0</v>
      </c>
      <c r="U17" s="14" t="str">
        <f>COUNTIFS('SP List (I-REAP)'!$C:$C,'Regional Status NO PG Equity'!$A17,'SP List (I-REAP)'!$Q:$Q,'Regional Status NO PG Equity'!U$1)</f>
        <v>0</v>
      </c>
      <c r="V17" s="265" t="str">
        <f>SUMIFS('SP List (I-REAP)'!$O:$O,'SP List (I-REAP)'!$C:$C,'Regional Status NO PG Equity'!$A17,'SP List (I-REAP)'!$Q:$Q,'Regional Status NO PG Equity'!U$1)/1000000</f>
        <v>0</v>
      </c>
      <c r="W17" s="14" t="str">
        <f>COUNTIFS('SP List (I-REAP)'!$C:$C,'Regional Status NO PG Equity'!$A17,'SP List (I-REAP)'!$Q:$Q,'Regional Status NO PG Equity'!W$1)</f>
        <v>0</v>
      </c>
      <c r="X17" s="265" t="str">
        <f>SUMIFS('SP List (I-REAP)'!$O:$O,'SP List (I-REAP)'!$C:$C,'Regional Status NO PG Equity'!$A17,'SP List (I-REAP)'!$Q:$Q,'Regional Status NO PG Equity'!W$1)/1000000</f>
        <v>0</v>
      </c>
    </row>
    <row r="18" spans="1:26">
      <c r="A18" s="138" t="s">
        <v>15</v>
      </c>
      <c r="B18" s="139" t="str">
        <f>SUM(B19:B21)</f>
        <v>0</v>
      </c>
      <c r="C18" s="140" t="str">
        <f>SUM(C19:C21)</f>
        <v>0</v>
      </c>
      <c r="D18" s="140" t="str">
        <f>SUM(D19:D21)</f>
        <v>0</v>
      </c>
      <c r="E18" s="141" t="str">
        <f>SUM(E19:E21)</f>
        <v>0</v>
      </c>
      <c r="F18" s="264" t="str">
        <f>SUM(F19:F21)</f>
        <v>0</v>
      </c>
      <c r="G18" s="141" t="str">
        <f>SUM(G19:G21)</f>
        <v>0</v>
      </c>
      <c r="H18" s="264" t="str">
        <f>SUM(H19:H21)</f>
        <v>0</v>
      </c>
      <c r="I18" s="141" t="str">
        <f>SUM(I19:I21)</f>
        <v>0</v>
      </c>
      <c r="J18" s="264" t="str">
        <f>SUM(J19:J21)</f>
        <v>0</v>
      </c>
      <c r="K18" s="141" t="str">
        <f>SUM(K19:K21)</f>
        <v>0</v>
      </c>
      <c r="L18" s="264" t="str">
        <f>SUM(L19:L21)</f>
        <v>0</v>
      </c>
      <c r="M18" s="141" t="str">
        <f>SUM(M19:M21)</f>
        <v>0</v>
      </c>
      <c r="N18" s="264" t="str">
        <f>SUM(N19:N21)</f>
        <v>0</v>
      </c>
      <c r="O18" s="141" t="str">
        <f>SUM(O19:O21)</f>
        <v>0</v>
      </c>
      <c r="P18" s="264" t="str">
        <f>SUM(P19:P21)</f>
        <v>0</v>
      </c>
      <c r="Q18" s="141" t="str">
        <f>SUM(Q19:Q21)</f>
        <v>0</v>
      </c>
      <c r="R18" s="264" t="str">
        <f>SUM(R19:R21)</f>
        <v>0</v>
      </c>
      <c r="S18" s="141" t="str">
        <f>SUM(S19:S21)</f>
        <v>0</v>
      </c>
      <c r="T18" s="264" t="str">
        <f>SUM(T19:T21)</f>
        <v>0</v>
      </c>
      <c r="U18" s="141" t="str">
        <f>SUM(U19:U21)</f>
        <v>0</v>
      </c>
      <c r="V18" s="264" t="str">
        <f>SUM(V19:V21)</f>
        <v>0</v>
      </c>
      <c r="W18" s="141" t="str">
        <f>SUM(W19:W21)</f>
        <v>0</v>
      </c>
      <c r="X18" s="264" t="str">
        <f>SUM(X19:X21)</f>
        <v>0</v>
      </c>
    </row>
    <row r="19" spans="1:26">
      <c r="A19" s="9" t="s">
        <v>26</v>
      </c>
      <c r="B19" s="10" t="str">
        <f>+E19+Q19</f>
        <v>0</v>
      </c>
      <c r="C19" s="11" t="str">
        <f>(SUMIF('SP List (I-REAP)'!$C:$C,'Regional Status NO PG Equity'!$A19,'SP List (I-REAP)'!$K:$K)/1000000)+(SUMIF('SP List (I-REAP)'!$C:$C,'Regional Status NO PG Equity'!$A19,'SP List (I-REAP)'!$M:$M)/1000000)</f>
        <v>0</v>
      </c>
      <c r="D19" s="11" t="str">
        <f>SUMIF('SP List (I-REAP)'!$C:$C,'Regional Status NO PG Equity'!$A19,'SP List (I-REAP)'!$O:$O)/1000000</f>
        <v>0</v>
      </c>
      <c r="E19" s="12" t="str">
        <f>+G19+I19+K19+M19+O19</f>
        <v>0</v>
      </c>
      <c r="F19" s="265" t="str">
        <f>+H19+J19+L19+N19+P19</f>
        <v>0</v>
      </c>
      <c r="G19" s="13" t="str">
        <f>COUNTIFS('SP List (I-REAP)'!$C:$C,'Regional Status NO PG Equity'!$A19,'SP List (I-REAP)'!$Q:$Q,'Regional Status NO PG Equity'!G$1)</f>
        <v>0</v>
      </c>
      <c r="H19" s="265" t="str">
        <f>SUMIFS('SP List (I-REAP)'!$O:$O,'SP List (I-REAP)'!$C:$C,'Regional Status NO PG Equity'!$A19,'SP List (I-REAP)'!$Q:$Q,'Regional Status NO PG Equity'!G$1)/1000000</f>
        <v>0</v>
      </c>
      <c r="I19" s="13" t="str">
        <f>COUNTIFS('SP List (I-REAP)'!$C:$C,'Regional Status NO PG Equity'!$A19,'SP List (I-REAP)'!$Q:$Q,'Regional Status NO PG Equity'!I$1)</f>
        <v>0</v>
      </c>
      <c r="J19" s="265" t="str">
        <f>SUMIFS('SP List (I-REAP)'!$O:$O,'SP List (I-REAP)'!$C:$C,'Regional Status NO PG Equity'!$A19,'SP List (I-REAP)'!$Q:$Q,'Regional Status NO PG Equity'!I$1)/1000000</f>
        <v>0</v>
      </c>
      <c r="K19" s="14" t="str">
        <f>COUNTIFS('SP List (I-REAP)'!$C:$C,'Regional Status NO PG Equity'!$A19,'SP List (I-REAP)'!$Q:$Q,'Regional Status NO PG Equity'!K$1)</f>
        <v>0</v>
      </c>
      <c r="L19" s="265" t="str">
        <f>SUMIFS('SP List (I-REAP)'!$O:$O,'SP List (I-REAP)'!$C:$C,'Regional Status NO PG Equity'!$A19,'SP List (I-REAP)'!$Q:$Q,'Regional Status NO PG Equity'!K$1)/1000000</f>
        <v>0</v>
      </c>
      <c r="M19" s="13" t="str">
        <f>COUNTIFS('SP List (I-REAP)'!$C:$C,'Regional Status NO PG Equity'!$A19,'SP List (I-REAP)'!$Q:$Q,'Regional Status NO PG Equity'!M$1)</f>
        <v>0</v>
      </c>
      <c r="N19" s="265" t="str">
        <f>SUMIFS('SP List (I-REAP)'!$O:$O,'SP List (I-REAP)'!$C:$C,'Regional Status NO PG Equity'!$A19,'SP List (I-REAP)'!$Q:$Q,'Regional Status NO PG Equity'!M$1)/1000000</f>
        <v>0</v>
      </c>
      <c r="O19" s="14" t="str">
        <f>COUNTIFS('SP List (I-REAP)'!$C:$C,'Regional Status NO PG Equity'!$A19,'SP List (I-REAP)'!$Q:$Q,'Regional Status NO PG Equity'!O$1)</f>
        <v>0</v>
      </c>
      <c r="P19" s="265" t="str">
        <f>SUMIFS('SP List (I-REAP)'!$O:$O,'SP List (I-REAP)'!$C:$C,'Regional Status NO PG Equity'!$A19,'SP List (I-REAP)'!$Q:$Q,'Regional Status NO PG Equity'!O$1)/1000000</f>
        <v>0</v>
      </c>
      <c r="Q19" s="14" t="str">
        <f>+U19+W19+S19</f>
        <v>0</v>
      </c>
      <c r="R19" s="265" t="str">
        <f>+V19+X19+T19</f>
        <v>0</v>
      </c>
      <c r="S19" s="14" t="str">
        <f>COUNTIFS('SP List (I-REAP)'!$C:$C,'Regional Status NO PG Equity'!$A19,'SP List (I-REAP)'!$Q:$Q,'Regional Status NO PG Equity'!S$1)</f>
        <v>0</v>
      </c>
      <c r="T19" s="265" t="str">
        <f>SUMIFS('SP List (I-REAP)'!$O:$O,'SP List (I-REAP)'!$C:$C,'Regional Status NO PG Equity'!$A19,'SP List (I-REAP)'!$Q:$Q,'Regional Status NO PG Equity'!S$1)/1000000</f>
        <v>0</v>
      </c>
      <c r="U19" s="14" t="str">
        <f>COUNTIFS('SP List (I-REAP)'!$C:$C,'Regional Status NO PG Equity'!$A19,'SP List (I-REAP)'!$Q:$Q,'Regional Status NO PG Equity'!U$1)</f>
        <v>0</v>
      </c>
      <c r="V19" s="265" t="str">
        <f>SUMIFS('SP List (I-REAP)'!$O:$O,'SP List (I-REAP)'!$C:$C,'Regional Status NO PG Equity'!$A19,'SP List (I-REAP)'!$Q:$Q,'Regional Status NO PG Equity'!U$1)/1000000</f>
        <v>0</v>
      </c>
      <c r="W19" s="14" t="str">
        <f>COUNTIFS('SP List (I-REAP)'!$C:$C,'Regional Status NO PG Equity'!$A19,'SP List (I-REAP)'!$Q:$Q,'Regional Status NO PG Equity'!W$1)</f>
        <v>0</v>
      </c>
      <c r="X19" s="265" t="str">
        <f>SUMIFS('SP List (I-REAP)'!$O:$O,'SP List (I-REAP)'!$C:$C,'Regional Status NO PG Equity'!$A19,'SP List (I-REAP)'!$Q:$Q,'Regional Status NO PG Equity'!W$1)/1000000</f>
        <v>0</v>
      </c>
    </row>
    <row r="20" spans="1:26">
      <c r="A20" s="9" t="s">
        <v>28</v>
      </c>
      <c r="B20" s="10" t="str">
        <f>+E20+Q20</f>
        <v>0</v>
      </c>
      <c r="C20" s="11" t="str">
        <f>(SUMIF('SP List (I-REAP)'!$C:$C,'Regional Status NO PG Equity'!$A20,'SP List (I-REAP)'!$K:$K)/1000000)+(SUMIF('SP List (I-REAP)'!$C:$C,'Regional Status NO PG Equity'!$A20,'SP List (I-REAP)'!$M:$M)/1000000)</f>
        <v>0</v>
      </c>
      <c r="D20" s="11" t="str">
        <f>SUMIF('SP List (I-REAP)'!$C:$C,'Regional Status NO PG Equity'!$A20,'SP List (I-REAP)'!$O:$O)/1000000</f>
        <v>0</v>
      </c>
      <c r="E20" s="12" t="str">
        <f>+G20+I20+K20+M20+O20</f>
        <v>0</v>
      </c>
      <c r="F20" s="265" t="str">
        <f>+H20+J20+L20+N20+P20</f>
        <v>0</v>
      </c>
      <c r="G20" s="13" t="str">
        <f>COUNTIFS('SP List (I-REAP)'!$C:$C,'Regional Status NO PG Equity'!$A20,'SP List (I-REAP)'!$Q:$Q,'Regional Status NO PG Equity'!G$1)</f>
        <v>0</v>
      </c>
      <c r="H20" s="265" t="str">
        <f>SUMIFS('SP List (I-REAP)'!$O:$O,'SP List (I-REAP)'!$C:$C,'Regional Status NO PG Equity'!$A20,'SP List (I-REAP)'!$Q:$Q,'Regional Status NO PG Equity'!G$1)/1000000</f>
        <v>0</v>
      </c>
      <c r="I20" s="13" t="str">
        <f>COUNTIFS('SP List (I-REAP)'!$C:$C,'Regional Status NO PG Equity'!$A20,'SP List (I-REAP)'!$Q:$Q,'Regional Status NO PG Equity'!I$1)</f>
        <v>0</v>
      </c>
      <c r="J20" s="265" t="str">
        <f>SUMIFS('SP List (I-REAP)'!$O:$O,'SP List (I-REAP)'!$C:$C,'Regional Status NO PG Equity'!$A20,'SP List (I-REAP)'!$Q:$Q,'Regional Status NO PG Equity'!I$1)/1000000</f>
        <v>0</v>
      </c>
      <c r="K20" s="14" t="str">
        <f>COUNTIFS('SP List (I-REAP)'!$C:$C,'Regional Status NO PG Equity'!$A20,'SP List (I-REAP)'!$Q:$Q,'Regional Status NO PG Equity'!K$1)</f>
        <v>0</v>
      </c>
      <c r="L20" s="265" t="str">
        <f>SUMIFS('SP List (I-REAP)'!$O:$O,'SP List (I-REAP)'!$C:$C,'Regional Status NO PG Equity'!$A20,'SP List (I-REAP)'!$Q:$Q,'Regional Status NO PG Equity'!K$1)/1000000</f>
        <v>0</v>
      </c>
      <c r="M20" s="13" t="str">
        <f>COUNTIFS('SP List (I-REAP)'!$C:$C,'Regional Status NO PG Equity'!$A20,'SP List (I-REAP)'!$Q:$Q,'Regional Status NO PG Equity'!M$1)</f>
        <v>0</v>
      </c>
      <c r="N20" s="265" t="str">
        <f>SUMIFS('SP List (I-REAP)'!$O:$O,'SP List (I-REAP)'!$C:$C,'Regional Status NO PG Equity'!$A20,'SP List (I-REAP)'!$Q:$Q,'Regional Status NO PG Equity'!M$1)/1000000</f>
        <v>0</v>
      </c>
      <c r="O20" s="14" t="str">
        <f>COUNTIFS('SP List (I-REAP)'!$C:$C,'Regional Status NO PG Equity'!$A20,'SP List (I-REAP)'!$Q:$Q,'Regional Status NO PG Equity'!O$1)</f>
        <v>0</v>
      </c>
      <c r="P20" s="265" t="str">
        <f>SUMIFS('SP List (I-REAP)'!$O:$O,'SP List (I-REAP)'!$C:$C,'Regional Status NO PG Equity'!$A20,'SP List (I-REAP)'!$Q:$Q,'Regional Status NO PG Equity'!O$1)/1000000</f>
        <v>0</v>
      </c>
      <c r="Q20" s="14" t="str">
        <f>+U20+W20+S20</f>
        <v>0</v>
      </c>
      <c r="R20" s="265" t="str">
        <f>+V20+X20+T20</f>
        <v>0</v>
      </c>
      <c r="S20" s="14" t="str">
        <f>COUNTIFS('SP List (I-REAP)'!$C:$C,'Regional Status NO PG Equity'!$A20,'SP List (I-REAP)'!$Q:$Q,'Regional Status NO PG Equity'!S$1)</f>
        <v>0</v>
      </c>
      <c r="T20" s="265" t="str">
        <f>SUMIFS('SP List (I-REAP)'!$O:$O,'SP List (I-REAP)'!$C:$C,'Regional Status NO PG Equity'!$A20,'SP List (I-REAP)'!$Q:$Q,'Regional Status NO PG Equity'!S$1)/1000000</f>
        <v>0</v>
      </c>
      <c r="U20" s="14" t="str">
        <f>COUNTIFS('SP List (I-REAP)'!$C:$C,'Regional Status NO PG Equity'!$A20,'SP List (I-REAP)'!$Q:$Q,'Regional Status NO PG Equity'!U$1)</f>
        <v>0</v>
      </c>
      <c r="V20" s="265" t="str">
        <f>SUMIFS('SP List (I-REAP)'!$O:$O,'SP List (I-REAP)'!$C:$C,'Regional Status NO PG Equity'!$A20,'SP List (I-REAP)'!$Q:$Q,'Regional Status NO PG Equity'!U$1)/1000000</f>
        <v>0</v>
      </c>
      <c r="W20" s="14" t="str">
        <f>COUNTIFS('SP List (I-REAP)'!$C:$C,'Regional Status NO PG Equity'!$A20,'SP List (I-REAP)'!$Q:$Q,'Regional Status NO PG Equity'!W$1)</f>
        <v>0</v>
      </c>
      <c r="X20" s="265" t="str">
        <f>SUMIFS('SP List (I-REAP)'!$O:$O,'SP List (I-REAP)'!$C:$C,'Regional Status NO PG Equity'!$A20,'SP List (I-REAP)'!$Q:$Q,'Regional Status NO PG Equity'!W$1)/1000000</f>
        <v>0</v>
      </c>
    </row>
    <row r="21" spans="1:26">
      <c r="A21" s="9" t="s">
        <v>30</v>
      </c>
      <c r="B21" s="10" t="str">
        <f>+E21+Q21</f>
        <v>0</v>
      </c>
      <c r="C21" s="11" t="str">
        <f>(SUMIF('SP List (I-REAP)'!$C:$C,'Regional Status NO PG Equity'!$A21,'SP List (I-REAP)'!$K:$K)/1000000)+(SUMIF('SP List (I-REAP)'!$C:$C,'Regional Status NO PG Equity'!$A21,'SP List (I-REAP)'!$M:$M)/1000000)</f>
        <v>0</v>
      </c>
      <c r="D21" s="11" t="str">
        <f>SUMIF('SP List (I-REAP)'!$C:$C,'Regional Status NO PG Equity'!$A21,'SP List (I-REAP)'!$O:$O)/1000000</f>
        <v>0</v>
      </c>
      <c r="E21" s="12" t="str">
        <f>+G21+I21+K21+M21+O21</f>
        <v>0</v>
      </c>
      <c r="F21" s="265" t="str">
        <f>+H21+J21+L21+N21+P21</f>
        <v>0</v>
      </c>
      <c r="G21" s="13" t="str">
        <f>COUNTIFS('SP List (I-REAP)'!$C:$C,'Regional Status NO PG Equity'!$A21,'SP List (I-REAP)'!$Q:$Q,'Regional Status NO PG Equity'!G$1)</f>
        <v>0</v>
      </c>
      <c r="H21" s="265" t="str">
        <f>SUMIFS('SP List (I-REAP)'!$O:$O,'SP List (I-REAP)'!$C:$C,'Regional Status NO PG Equity'!$A21,'SP List (I-REAP)'!$Q:$Q,'Regional Status NO PG Equity'!G$1)/1000000</f>
        <v>0</v>
      </c>
      <c r="I21" s="13" t="str">
        <f>COUNTIFS('SP List (I-REAP)'!$C:$C,'Regional Status NO PG Equity'!$A21,'SP List (I-REAP)'!$Q:$Q,'Regional Status NO PG Equity'!I$1)</f>
        <v>0</v>
      </c>
      <c r="J21" s="265" t="str">
        <f>SUMIFS('SP List (I-REAP)'!$O:$O,'SP List (I-REAP)'!$C:$C,'Regional Status NO PG Equity'!$A21,'SP List (I-REAP)'!$Q:$Q,'Regional Status NO PG Equity'!I$1)/1000000</f>
        <v>0</v>
      </c>
      <c r="K21" s="14" t="str">
        <f>COUNTIFS('SP List (I-REAP)'!$C:$C,'Regional Status NO PG Equity'!$A21,'SP List (I-REAP)'!$Q:$Q,'Regional Status NO PG Equity'!K$1)</f>
        <v>0</v>
      </c>
      <c r="L21" s="265" t="str">
        <f>SUMIFS('SP List (I-REAP)'!$O:$O,'SP List (I-REAP)'!$C:$C,'Regional Status NO PG Equity'!$A21,'SP List (I-REAP)'!$Q:$Q,'Regional Status NO PG Equity'!K$1)/1000000</f>
        <v>0</v>
      </c>
      <c r="M21" s="13" t="str">
        <f>COUNTIFS('SP List (I-REAP)'!$C:$C,'Regional Status NO PG Equity'!$A21,'SP List (I-REAP)'!$Q:$Q,'Regional Status NO PG Equity'!M$1)</f>
        <v>0</v>
      </c>
      <c r="N21" s="265" t="str">
        <f>SUMIFS('SP List (I-REAP)'!$O:$O,'SP List (I-REAP)'!$C:$C,'Regional Status NO PG Equity'!$A21,'SP List (I-REAP)'!$Q:$Q,'Regional Status NO PG Equity'!M$1)/1000000</f>
        <v>0</v>
      </c>
      <c r="O21" s="14" t="str">
        <f>COUNTIFS('SP List (I-REAP)'!$C:$C,'Regional Status NO PG Equity'!$A21,'SP List (I-REAP)'!$Q:$Q,'Regional Status NO PG Equity'!O$1)</f>
        <v>0</v>
      </c>
      <c r="P21" s="265" t="str">
        <f>SUMIFS('SP List (I-REAP)'!$O:$O,'SP List (I-REAP)'!$C:$C,'Regional Status NO PG Equity'!$A21,'SP List (I-REAP)'!$Q:$Q,'Regional Status NO PG Equity'!O$1)/1000000</f>
        <v>0</v>
      </c>
      <c r="Q21" s="14" t="str">
        <f>+U21+W21+S21</f>
        <v>0</v>
      </c>
      <c r="R21" s="265" t="str">
        <f>+V21+X21+T21</f>
        <v>0</v>
      </c>
      <c r="S21" s="14" t="str">
        <f>COUNTIFS('SP List (I-REAP)'!$C:$C,'Regional Status NO PG Equity'!$A21,'SP List (I-REAP)'!$Q:$Q,'Regional Status NO PG Equity'!S$1)</f>
        <v>0</v>
      </c>
      <c r="T21" s="265" t="str">
        <f>SUMIFS('SP List (I-REAP)'!$O:$O,'SP List (I-REAP)'!$C:$C,'Regional Status NO PG Equity'!$A21,'SP List (I-REAP)'!$Q:$Q,'Regional Status NO PG Equity'!S$1)/1000000</f>
        <v>0</v>
      </c>
      <c r="U21" s="14" t="str">
        <f>COUNTIFS('SP List (I-REAP)'!$C:$C,'Regional Status NO PG Equity'!$A21,'SP List (I-REAP)'!$Q:$Q,'Regional Status NO PG Equity'!U$1)</f>
        <v>0</v>
      </c>
      <c r="V21" s="265" t="str">
        <f>SUMIFS('SP List (I-REAP)'!$O:$O,'SP List (I-REAP)'!$C:$C,'Regional Status NO PG Equity'!$A21,'SP List (I-REAP)'!$Q:$Q,'Regional Status NO PG Equity'!U$1)/1000000</f>
        <v>0</v>
      </c>
      <c r="W21" s="14" t="str">
        <f>COUNTIFS('SP List (I-REAP)'!$C:$C,'Regional Status NO PG Equity'!$A21,'SP List (I-REAP)'!$Q:$Q,'Regional Status NO PG Equity'!W$1)</f>
        <v>0</v>
      </c>
      <c r="X21" s="265" t="str">
        <f>SUMIFS('SP List (I-REAP)'!$O:$O,'SP List (I-REAP)'!$C:$C,'Regional Status NO PG Equity'!$A21,'SP List (I-REAP)'!$Q:$Q,'Regional Status NO PG Equity'!W$1)/1000000</f>
        <v>0</v>
      </c>
    </row>
    <row r="22" spans="1:26">
      <c r="A22" s="138" t="s">
        <v>19</v>
      </c>
      <c r="B22" s="139" t="str">
        <f>SUM(B23:B28)</f>
        <v>0</v>
      </c>
      <c r="C22" s="140" t="str">
        <f>SUM(C23:C28)</f>
        <v>0</v>
      </c>
      <c r="D22" s="140" t="str">
        <f>SUM(D23:D28)</f>
        <v>0</v>
      </c>
      <c r="E22" s="141" t="str">
        <f>SUM(E23:E28)</f>
        <v>0</v>
      </c>
      <c r="F22" s="264" t="str">
        <f>SUM(F23:F28)</f>
        <v>0</v>
      </c>
      <c r="G22" s="141" t="str">
        <f>SUM(G23:G28)</f>
        <v>0</v>
      </c>
      <c r="H22" s="264" t="str">
        <f>SUM(H23:H28)</f>
        <v>0</v>
      </c>
      <c r="I22" s="141" t="str">
        <f>SUM(I23:I28)</f>
        <v>0</v>
      </c>
      <c r="J22" s="264" t="str">
        <f>SUM(J23:J28)</f>
        <v>0</v>
      </c>
      <c r="K22" s="141" t="str">
        <f>SUM(K23:K28)</f>
        <v>0</v>
      </c>
      <c r="L22" s="264" t="str">
        <f>SUM(L23:L28)</f>
        <v>0</v>
      </c>
      <c r="M22" s="141" t="str">
        <f>SUM(M23:M28)</f>
        <v>0</v>
      </c>
      <c r="N22" s="264" t="str">
        <f>SUM(N23:N28)</f>
        <v>0</v>
      </c>
      <c r="O22" s="141" t="str">
        <f>SUM(O23:O28)</f>
        <v>0</v>
      </c>
      <c r="P22" s="264" t="str">
        <f>SUM(P23:P28)</f>
        <v>0</v>
      </c>
      <c r="Q22" s="141" t="str">
        <f>SUM(Q23:Q28)</f>
        <v>0</v>
      </c>
      <c r="R22" s="264" t="str">
        <f>SUM(R23:R28)</f>
        <v>0</v>
      </c>
      <c r="S22" s="141" t="str">
        <f>SUM(S23:S28)</f>
        <v>0</v>
      </c>
      <c r="T22" s="264" t="str">
        <f>SUM(T23:T28)</f>
        <v>0</v>
      </c>
      <c r="U22" s="141" t="str">
        <f>SUM(U23:U28)</f>
        <v>0</v>
      </c>
      <c r="V22" s="264" t="str">
        <f>SUM(V23:V28)</f>
        <v>0</v>
      </c>
      <c r="W22" s="141" t="str">
        <f>SUM(W23:W28)</f>
        <v>0</v>
      </c>
      <c r="X22" s="264" t="str">
        <f>SUM(X23:X28)</f>
        <v>0</v>
      </c>
    </row>
    <row r="23" spans="1:26">
      <c r="A23" s="9" t="s">
        <v>32</v>
      </c>
      <c r="B23" s="10" t="str">
        <f>+E23+Q23</f>
        <v>0</v>
      </c>
      <c r="C23" s="11" t="str">
        <f>(SUMIF('SP List (I-REAP)'!$C:$C,'Regional Status NO PG Equity'!$A23,'SP List (I-REAP)'!$K:$K)/1000000)+(SUMIF('SP List (I-REAP)'!$C:$C,'Regional Status NO PG Equity'!$A23,'SP List (I-REAP)'!$M:$M)/1000000)</f>
        <v>0</v>
      </c>
      <c r="D23" s="11" t="str">
        <f>SUMIF('SP List (I-REAP)'!$C:$C,'Regional Status NO PG Equity'!$A23,'SP List (I-REAP)'!$O:$O)/1000000</f>
        <v>0</v>
      </c>
      <c r="E23" s="12" t="str">
        <f>+G23+I23+K23+M23+O23</f>
        <v>0</v>
      </c>
      <c r="F23" s="265" t="str">
        <f>+H23+J23+L23+N23+P23</f>
        <v>0</v>
      </c>
      <c r="G23" s="13" t="str">
        <f>COUNTIFS('SP List (I-REAP)'!$C:$C,'Regional Status NO PG Equity'!$A23,'SP List (I-REAP)'!$Q:$Q,'Regional Status NO PG Equity'!G$1)</f>
        <v>0</v>
      </c>
      <c r="H23" s="265" t="str">
        <f>SUMIFS('SP List (I-REAP)'!$O:$O,'SP List (I-REAP)'!$C:$C,'Regional Status NO PG Equity'!$A23,'SP List (I-REAP)'!$Q:$Q,'Regional Status NO PG Equity'!G$1)/1000000</f>
        <v>0</v>
      </c>
      <c r="I23" s="13" t="str">
        <f>COUNTIFS('SP List (I-REAP)'!$C:$C,'Regional Status NO PG Equity'!$A23,'SP List (I-REAP)'!$Q:$Q,'Regional Status NO PG Equity'!I$1)</f>
        <v>0</v>
      </c>
      <c r="J23" s="265" t="str">
        <f>SUMIFS('SP List (I-REAP)'!$O:$O,'SP List (I-REAP)'!$C:$C,'Regional Status NO PG Equity'!$A23,'SP List (I-REAP)'!$Q:$Q,'Regional Status NO PG Equity'!I$1)/1000000</f>
        <v>0</v>
      </c>
      <c r="K23" s="14" t="str">
        <f>COUNTIFS('SP List (I-REAP)'!$C:$C,'Regional Status NO PG Equity'!$A23,'SP List (I-REAP)'!$Q:$Q,'Regional Status NO PG Equity'!K$1)</f>
        <v>0</v>
      </c>
      <c r="L23" s="265" t="str">
        <f>SUMIFS('SP List (I-REAP)'!$O:$O,'SP List (I-REAP)'!$C:$C,'Regional Status NO PG Equity'!$A23,'SP List (I-REAP)'!$Q:$Q,'Regional Status NO PG Equity'!K$1)/1000000</f>
        <v>0</v>
      </c>
      <c r="M23" s="13" t="str">
        <f>COUNTIFS('SP List (I-REAP)'!$C:$C,'Regional Status NO PG Equity'!$A23,'SP List (I-REAP)'!$Q:$Q,'Regional Status NO PG Equity'!M$1)</f>
        <v>0</v>
      </c>
      <c r="N23" s="265" t="str">
        <f>SUMIFS('SP List (I-REAP)'!$O:$O,'SP List (I-REAP)'!$C:$C,'Regional Status NO PG Equity'!$A23,'SP List (I-REAP)'!$Q:$Q,'Regional Status NO PG Equity'!M$1)/1000000</f>
        <v>0</v>
      </c>
      <c r="O23" s="14" t="str">
        <f>COUNTIFS('SP List (I-REAP)'!$C:$C,'Regional Status NO PG Equity'!$A23,'SP List (I-REAP)'!$Q:$Q,'Regional Status NO PG Equity'!O$1)</f>
        <v>0</v>
      </c>
      <c r="P23" s="265" t="str">
        <f>SUMIFS('SP List (I-REAP)'!$O:$O,'SP List (I-REAP)'!$C:$C,'Regional Status NO PG Equity'!$A23,'SP List (I-REAP)'!$Q:$Q,'Regional Status NO PG Equity'!O$1)/1000000</f>
        <v>0</v>
      </c>
      <c r="Q23" s="14" t="str">
        <f>+U23+W23+S23</f>
        <v>0</v>
      </c>
      <c r="R23" s="265" t="str">
        <f>+V23+X23+T23</f>
        <v>0</v>
      </c>
      <c r="S23" s="14" t="str">
        <f>COUNTIFS('SP List (I-REAP)'!$C:$C,'Regional Status NO PG Equity'!$A23,'SP List (I-REAP)'!$Q:$Q,'Regional Status NO PG Equity'!S$1)</f>
        <v>0</v>
      </c>
      <c r="T23" s="265" t="str">
        <f>SUMIFS('SP List (I-REAP)'!$O:$O,'SP List (I-REAP)'!$C:$C,'Regional Status NO PG Equity'!$A23,'SP List (I-REAP)'!$Q:$Q,'Regional Status NO PG Equity'!S$1)/1000000</f>
        <v>0</v>
      </c>
      <c r="U23" s="14" t="str">
        <f>COUNTIFS('SP List (I-REAP)'!$C:$C,'Regional Status NO PG Equity'!$A23,'SP List (I-REAP)'!$Q:$Q,'Regional Status NO PG Equity'!U$1)</f>
        <v>0</v>
      </c>
      <c r="V23" s="265" t="str">
        <f>SUMIFS('SP List (I-REAP)'!$O:$O,'SP List (I-REAP)'!$C:$C,'Regional Status NO PG Equity'!$A23,'SP List (I-REAP)'!$Q:$Q,'Regional Status NO PG Equity'!U$1)/1000000</f>
        <v>0</v>
      </c>
      <c r="W23" s="14" t="str">
        <f>COUNTIFS('SP List (I-REAP)'!$C:$C,'Regional Status NO PG Equity'!$A23,'SP List (I-REAP)'!$Q:$Q,'Regional Status NO PG Equity'!W$1)</f>
        <v>0</v>
      </c>
      <c r="X23" s="265" t="str">
        <f>SUMIFS('SP List (I-REAP)'!$O:$O,'SP List (I-REAP)'!$C:$C,'Regional Status NO PG Equity'!$A23,'SP List (I-REAP)'!$Q:$Q,'Regional Status NO PG Equity'!W$1)/1000000</f>
        <v>0</v>
      </c>
    </row>
    <row r="24" spans="1:26">
      <c r="A24" s="9" t="s">
        <v>34</v>
      </c>
      <c r="B24" s="10" t="str">
        <f>+E24+Q24</f>
        <v>0</v>
      </c>
      <c r="C24" s="11" t="str">
        <f>(SUMIF('SP List (I-REAP)'!$C:$C,'Regional Status NO PG Equity'!$A24,'SP List (I-REAP)'!$K:$K)/1000000)+(SUMIF('SP List (I-REAP)'!$C:$C,'Regional Status NO PG Equity'!$A24,'SP List (I-REAP)'!$M:$M)/1000000)</f>
        <v>0</v>
      </c>
      <c r="D24" s="11" t="str">
        <f>SUMIF('SP List (I-REAP)'!$C:$C,'Regional Status NO PG Equity'!$A24,'SP List (I-REAP)'!$O:$O)/1000000</f>
        <v>0</v>
      </c>
      <c r="E24" s="12" t="str">
        <f>+G24+I24+K24+M24+O24</f>
        <v>0</v>
      </c>
      <c r="F24" s="265" t="str">
        <f>+H24+J24+L24+N24+P24</f>
        <v>0</v>
      </c>
      <c r="G24" s="13" t="str">
        <f>COUNTIFS('SP List (I-REAP)'!$C:$C,'Regional Status NO PG Equity'!$A24,'SP List (I-REAP)'!$Q:$Q,'Regional Status NO PG Equity'!G$1)</f>
        <v>0</v>
      </c>
      <c r="H24" s="265" t="str">
        <f>SUMIFS('SP List (I-REAP)'!$O:$O,'SP List (I-REAP)'!$C:$C,'Regional Status NO PG Equity'!$A24,'SP List (I-REAP)'!$Q:$Q,'Regional Status NO PG Equity'!G$1)/1000000</f>
        <v>0</v>
      </c>
      <c r="I24" s="13" t="str">
        <f>COUNTIFS('SP List (I-REAP)'!$C:$C,'Regional Status NO PG Equity'!$A24,'SP List (I-REAP)'!$Q:$Q,'Regional Status NO PG Equity'!I$1)</f>
        <v>0</v>
      </c>
      <c r="J24" s="265" t="str">
        <f>SUMIFS('SP List (I-REAP)'!$O:$O,'SP List (I-REAP)'!$C:$C,'Regional Status NO PG Equity'!$A24,'SP List (I-REAP)'!$Q:$Q,'Regional Status NO PG Equity'!I$1)/1000000</f>
        <v>0</v>
      </c>
      <c r="K24" s="14" t="str">
        <f>COUNTIFS('SP List (I-REAP)'!$C:$C,'Regional Status NO PG Equity'!$A24,'SP List (I-REAP)'!$Q:$Q,'Regional Status NO PG Equity'!K$1)</f>
        <v>0</v>
      </c>
      <c r="L24" s="265" t="str">
        <f>SUMIFS('SP List (I-REAP)'!$O:$O,'SP List (I-REAP)'!$C:$C,'Regional Status NO PG Equity'!$A24,'SP List (I-REAP)'!$Q:$Q,'Regional Status NO PG Equity'!K$1)/1000000</f>
        <v>0</v>
      </c>
      <c r="M24" s="13" t="str">
        <f>COUNTIFS('SP List (I-REAP)'!$C:$C,'Regional Status NO PG Equity'!$A24,'SP List (I-REAP)'!$Q:$Q,'Regional Status NO PG Equity'!M$1)</f>
        <v>0</v>
      </c>
      <c r="N24" s="265" t="str">
        <f>SUMIFS('SP List (I-REAP)'!$O:$O,'SP List (I-REAP)'!$C:$C,'Regional Status NO PG Equity'!$A24,'SP List (I-REAP)'!$Q:$Q,'Regional Status NO PG Equity'!M$1)/1000000</f>
        <v>0</v>
      </c>
      <c r="O24" s="14" t="str">
        <f>COUNTIFS('SP List (I-REAP)'!$C:$C,'Regional Status NO PG Equity'!$A24,'SP List (I-REAP)'!$Q:$Q,'Regional Status NO PG Equity'!O$1)</f>
        <v>0</v>
      </c>
      <c r="P24" s="265" t="str">
        <f>SUMIFS('SP List (I-REAP)'!$O:$O,'SP List (I-REAP)'!$C:$C,'Regional Status NO PG Equity'!$A24,'SP List (I-REAP)'!$Q:$Q,'Regional Status NO PG Equity'!O$1)/1000000</f>
        <v>0</v>
      </c>
      <c r="Q24" s="14" t="str">
        <f>+U24+W24+S24</f>
        <v>0</v>
      </c>
      <c r="R24" s="265" t="str">
        <f>+V24+X24+T24</f>
        <v>0</v>
      </c>
      <c r="S24" s="14" t="str">
        <f>COUNTIFS('SP List (I-REAP)'!$C:$C,'Regional Status NO PG Equity'!$A24,'SP List (I-REAP)'!$Q:$Q,'Regional Status NO PG Equity'!S$1)</f>
        <v>0</v>
      </c>
      <c r="T24" s="265" t="str">
        <f>SUMIFS('SP List (I-REAP)'!$O:$O,'SP List (I-REAP)'!$C:$C,'Regional Status NO PG Equity'!$A24,'SP List (I-REAP)'!$Q:$Q,'Regional Status NO PG Equity'!S$1)/1000000</f>
        <v>0</v>
      </c>
      <c r="U24" s="14" t="str">
        <f>COUNTIFS('SP List (I-REAP)'!$C:$C,'Regional Status NO PG Equity'!$A24,'SP List (I-REAP)'!$Q:$Q,'Regional Status NO PG Equity'!U$1)</f>
        <v>0</v>
      </c>
      <c r="V24" s="265" t="str">
        <f>SUMIFS('SP List (I-REAP)'!$O:$O,'SP List (I-REAP)'!$C:$C,'Regional Status NO PG Equity'!$A24,'SP List (I-REAP)'!$Q:$Q,'Regional Status NO PG Equity'!U$1)/1000000</f>
        <v>0</v>
      </c>
      <c r="W24" s="14" t="str">
        <f>COUNTIFS('SP List (I-REAP)'!$C:$C,'Regional Status NO PG Equity'!$A24,'SP List (I-REAP)'!$Q:$Q,'Regional Status NO PG Equity'!W$1)</f>
        <v>0</v>
      </c>
      <c r="X24" s="265" t="str">
        <f>SUMIFS('SP List (I-REAP)'!$O:$O,'SP List (I-REAP)'!$C:$C,'Regional Status NO PG Equity'!$A24,'SP List (I-REAP)'!$Q:$Q,'Regional Status NO PG Equity'!W$1)/1000000</f>
        <v>0</v>
      </c>
    </row>
    <row r="25" spans="1:26">
      <c r="A25" s="9" t="s">
        <v>36</v>
      </c>
      <c r="B25" s="10" t="str">
        <f>+E25+Q25</f>
        <v>0</v>
      </c>
      <c r="C25" s="11" t="str">
        <f>(SUMIF('SP List (I-REAP)'!$C:$C,'Regional Status NO PG Equity'!$A25,'SP List (I-REAP)'!$K:$K)/1000000)+(SUMIF('SP List (I-REAP)'!$C:$C,'Regional Status NO PG Equity'!$A25,'SP List (I-REAP)'!$M:$M)/1000000)</f>
        <v>0</v>
      </c>
      <c r="D25" s="11" t="str">
        <f>SUMIF('SP List (I-REAP)'!$C:$C,'Regional Status NO PG Equity'!$A25,'SP List (I-REAP)'!$O:$O)/1000000</f>
        <v>0</v>
      </c>
      <c r="E25" s="12" t="str">
        <f>+G25+I25+K25+M25+O25</f>
        <v>0</v>
      </c>
      <c r="F25" s="265" t="str">
        <f>+H25+J25+L25+N25+P25</f>
        <v>0</v>
      </c>
      <c r="G25" s="13" t="str">
        <f>COUNTIFS('SP List (I-REAP)'!$C:$C,'Regional Status NO PG Equity'!$A25,'SP List (I-REAP)'!$Q:$Q,'Regional Status NO PG Equity'!G$1)</f>
        <v>0</v>
      </c>
      <c r="H25" s="265" t="str">
        <f>SUMIFS('SP List (I-REAP)'!$O:$O,'SP List (I-REAP)'!$C:$C,'Regional Status NO PG Equity'!$A25,'SP List (I-REAP)'!$Q:$Q,'Regional Status NO PG Equity'!G$1)/1000000</f>
        <v>0</v>
      </c>
      <c r="I25" s="13" t="str">
        <f>COUNTIFS('SP List (I-REAP)'!$C:$C,'Regional Status NO PG Equity'!$A25,'SP List (I-REAP)'!$Q:$Q,'Regional Status NO PG Equity'!I$1)</f>
        <v>0</v>
      </c>
      <c r="J25" s="265" t="str">
        <f>SUMIFS('SP List (I-REAP)'!$O:$O,'SP List (I-REAP)'!$C:$C,'Regional Status NO PG Equity'!$A25,'SP List (I-REAP)'!$Q:$Q,'Regional Status NO PG Equity'!I$1)/1000000</f>
        <v>0</v>
      </c>
      <c r="K25" s="14" t="str">
        <f>COUNTIFS('SP List (I-REAP)'!$C:$C,'Regional Status NO PG Equity'!$A25,'SP List (I-REAP)'!$Q:$Q,'Regional Status NO PG Equity'!K$1)</f>
        <v>0</v>
      </c>
      <c r="L25" s="265" t="str">
        <f>SUMIFS('SP List (I-REAP)'!$O:$O,'SP List (I-REAP)'!$C:$C,'Regional Status NO PG Equity'!$A25,'SP List (I-REAP)'!$Q:$Q,'Regional Status NO PG Equity'!K$1)/1000000</f>
        <v>0</v>
      </c>
      <c r="M25" s="13" t="str">
        <f>COUNTIFS('SP List (I-REAP)'!$C:$C,'Regional Status NO PG Equity'!$A25,'SP List (I-REAP)'!$Q:$Q,'Regional Status NO PG Equity'!M$1)</f>
        <v>0</v>
      </c>
      <c r="N25" s="265" t="str">
        <f>SUMIFS('SP List (I-REAP)'!$O:$O,'SP List (I-REAP)'!$C:$C,'Regional Status NO PG Equity'!$A25,'SP List (I-REAP)'!$Q:$Q,'Regional Status NO PG Equity'!M$1)/1000000</f>
        <v>0</v>
      </c>
      <c r="O25" s="14" t="str">
        <f>COUNTIFS('SP List (I-REAP)'!$C:$C,'Regional Status NO PG Equity'!$A25,'SP List (I-REAP)'!$Q:$Q,'Regional Status NO PG Equity'!O$1)</f>
        <v>0</v>
      </c>
      <c r="P25" s="265" t="str">
        <f>SUMIFS('SP List (I-REAP)'!$O:$O,'SP List (I-REAP)'!$C:$C,'Regional Status NO PG Equity'!$A25,'SP List (I-REAP)'!$Q:$Q,'Regional Status NO PG Equity'!O$1)/1000000</f>
        <v>0</v>
      </c>
      <c r="Q25" s="14" t="str">
        <f>+U25+W25+S25</f>
        <v>0</v>
      </c>
      <c r="R25" s="265" t="str">
        <f>+V25+X25+T25</f>
        <v>0</v>
      </c>
      <c r="S25" s="14" t="str">
        <f>COUNTIFS('SP List (I-REAP)'!$C:$C,'Regional Status NO PG Equity'!$A25,'SP List (I-REAP)'!$Q:$Q,'Regional Status NO PG Equity'!S$1)</f>
        <v>0</v>
      </c>
      <c r="T25" s="265" t="str">
        <f>SUMIFS('SP List (I-REAP)'!$O:$O,'SP List (I-REAP)'!$C:$C,'Regional Status NO PG Equity'!$A25,'SP List (I-REAP)'!$Q:$Q,'Regional Status NO PG Equity'!S$1)/1000000</f>
        <v>0</v>
      </c>
      <c r="U25" s="14" t="str">
        <f>COUNTIFS('SP List (I-REAP)'!$C:$C,'Regional Status NO PG Equity'!$A25,'SP List (I-REAP)'!$Q:$Q,'Regional Status NO PG Equity'!U$1)</f>
        <v>0</v>
      </c>
      <c r="V25" s="265" t="str">
        <f>SUMIFS('SP List (I-REAP)'!$O:$O,'SP List (I-REAP)'!$C:$C,'Regional Status NO PG Equity'!$A25,'SP List (I-REAP)'!$Q:$Q,'Regional Status NO PG Equity'!U$1)/1000000</f>
        <v>0</v>
      </c>
      <c r="W25" s="14" t="str">
        <f>COUNTIFS('SP List (I-REAP)'!$C:$C,'Regional Status NO PG Equity'!$A25,'SP List (I-REAP)'!$Q:$Q,'Regional Status NO PG Equity'!W$1)</f>
        <v>0</v>
      </c>
      <c r="X25" s="265" t="str">
        <f>SUMIFS('SP List (I-REAP)'!$O:$O,'SP List (I-REAP)'!$C:$C,'Regional Status NO PG Equity'!$A25,'SP List (I-REAP)'!$Q:$Q,'Regional Status NO PG Equity'!W$1)/1000000</f>
        <v>0</v>
      </c>
    </row>
    <row r="26" spans="1:26">
      <c r="A26" s="9" t="s">
        <v>38</v>
      </c>
      <c r="B26" s="10" t="str">
        <f>+E26+Q26</f>
        <v>0</v>
      </c>
      <c r="C26" s="11" t="str">
        <f>(SUMIF('SP List (I-REAP)'!$C:$C,'Regional Status NO PG Equity'!$A26,'SP List (I-REAP)'!$K:$K)/1000000)+(SUMIF('SP List (I-REAP)'!$C:$C,'Regional Status NO PG Equity'!$A26,'SP List (I-REAP)'!$M:$M)/1000000)</f>
        <v>0</v>
      </c>
      <c r="D26" s="11" t="str">
        <f>SUMIF('SP List (I-REAP)'!$C:$C,'Regional Status NO PG Equity'!$A26,'SP List (I-REAP)'!$O:$O)/1000000</f>
        <v>0</v>
      </c>
      <c r="E26" s="12" t="str">
        <f>+G26+I26+K26+M26+O26</f>
        <v>0</v>
      </c>
      <c r="F26" s="265" t="str">
        <f>+H26+J26+L26+N26+P26</f>
        <v>0</v>
      </c>
      <c r="G26" s="13" t="str">
        <f>COUNTIFS('SP List (I-REAP)'!$C:$C,'Regional Status NO PG Equity'!$A26,'SP List (I-REAP)'!$Q:$Q,'Regional Status NO PG Equity'!G$1)</f>
        <v>0</v>
      </c>
      <c r="H26" s="265" t="str">
        <f>SUMIFS('SP List (I-REAP)'!$O:$O,'SP List (I-REAP)'!$C:$C,'Regional Status NO PG Equity'!$A26,'SP List (I-REAP)'!$Q:$Q,'Regional Status NO PG Equity'!G$1)/1000000</f>
        <v>0</v>
      </c>
      <c r="I26" s="13" t="str">
        <f>COUNTIFS('SP List (I-REAP)'!$C:$C,'Regional Status NO PG Equity'!$A26,'SP List (I-REAP)'!$Q:$Q,'Regional Status NO PG Equity'!I$1)</f>
        <v>0</v>
      </c>
      <c r="J26" s="265" t="str">
        <f>SUMIFS('SP List (I-REAP)'!$O:$O,'SP List (I-REAP)'!$C:$C,'Regional Status NO PG Equity'!$A26,'SP List (I-REAP)'!$Q:$Q,'Regional Status NO PG Equity'!I$1)/1000000</f>
        <v>0</v>
      </c>
      <c r="K26" s="14" t="str">
        <f>COUNTIFS('SP List (I-REAP)'!$C:$C,'Regional Status NO PG Equity'!$A26,'SP List (I-REAP)'!$Q:$Q,'Regional Status NO PG Equity'!K$1)</f>
        <v>0</v>
      </c>
      <c r="L26" s="265" t="str">
        <f>SUMIFS('SP List (I-REAP)'!$O:$O,'SP List (I-REAP)'!$C:$C,'Regional Status NO PG Equity'!$A26,'SP List (I-REAP)'!$Q:$Q,'Regional Status NO PG Equity'!K$1)/1000000</f>
        <v>0</v>
      </c>
      <c r="M26" s="13" t="str">
        <f>COUNTIFS('SP List (I-REAP)'!$C:$C,'Regional Status NO PG Equity'!$A26,'SP List (I-REAP)'!$Q:$Q,'Regional Status NO PG Equity'!M$1)</f>
        <v>0</v>
      </c>
      <c r="N26" s="265" t="str">
        <f>SUMIFS('SP List (I-REAP)'!$O:$O,'SP List (I-REAP)'!$C:$C,'Regional Status NO PG Equity'!$A26,'SP List (I-REAP)'!$Q:$Q,'Regional Status NO PG Equity'!M$1)/1000000</f>
        <v>0</v>
      </c>
      <c r="O26" s="14" t="str">
        <f>COUNTIFS('SP List (I-REAP)'!$C:$C,'Regional Status NO PG Equity'!$A26,'SP List (I-REAP)'!$Q:$Q,'Regional Status NO PG Equity'!O$1)</f>
        <v>0</v>
      </c>
      <c r="P26" s="265" t="str">
        <f>SUMIFS('SP List (I-REAP)'!$O:$O,'SP List (I-REAP)'!$C:$C,'Regional Status NO PG Equity'!$A26,'SP List (I-REAP)'!$Q:$Q,'Regional Status NO PG Equity'!O$1)/1000000</f>
        <v>0</v>
      </c>
      <c r="Q26" s="14" t="str">
        <f>+U26+W26+S26</f>
        <v>0</v>
      </c>
      <c r="R26" s="265" t="str">
        <f>+V26+X26+T26</f>
        <v>0</v>
      </c>
      <c r="S26" s="14" t="str">
        <f>COUNTIFS('SP List (I-REAP)'!$C:$C,'Regional Status NO PG Equity'!$A26,'SP List (I-REAP)'!$Q:$Q,'Regional Status NO PG Equity'!S$1)</f>
        <v>0</v>
      </c>
      <c r="T26" s="265" t="str">
        <f>SUMIFS('SP List (I-REAP)'!$O:$O,'SP List (I-REAP)'!$C:$C,'Regional Status NO PG Equity'!$A26,'SP List (I-REAP)'!$Q:$Q,'Regional Status NO PG Equity'!S$1)/1000000</f>
        <v>0</v>
      </c>
      <c r="U26" s="14" t="str">
        <f>COUNTIFS('SP List (I-REAP)'!$C:$C,'Regional Status NO PG Equity'!$A26,'SP List (I-REAP)'!$Q:$Q,'Regional Status NO PG Equity'!U$1)</f>
        <v>0</v>
      </c>
      <c r="V26" s="265" t="str">
        <f>SUMIFS('SP List (I-REAP)'!$O:$O,'SP List (I-REAP)'!$C:$C,'Regional Status NO PG Equity'!$A26,'SP List (I-REAP)'!$Q:$Q,'Regional Status NO PG Equity'!U$1)/1000000</f>
        <v>0</v>
      </c>
      <c r="W26" s="14" t="str">
        <f>COUNTIFS('SP List (I-REAP)'!$C:$C,'Regional Status NO PG Equity'!$A26,'SP List (I-REAP)'!$Q:$Q,'Regional Status NO PG Equity'!W$1)</f>
        <v>0</v>
      </c>
      <c r="X26" s="265" t="str">
        <f>SUMIFS('SP List (I-REAP)'!$O:$O,'SP List (I-REAP)'!$C:$C,'Regional Status NO PG Equity'!$A26,'SP List (I-REAP)'!$Q:$Q,'Regional Status NO PG Equity'!W$1)/1000000</f>
        <v>0</v>
      </c>
    </row>
    <row r="27" spans="1:26">
      <c r="A27" s="9" t="s">
        <v>40</v>
      </c>
      <c r="B27" s="10" t="str">
        <f>+E27+Q27</f>
        <v>0</v>
      </c>
      <c r="C27" s="11" t="str">
        <f>(SUMIF('SP List (I-REAP)'!$C:$C,'Regional Status NO PG Equity'!$A27,'SP List (I-REAP)'!$K:$K)/1000000)+(SUMIF('SP List (I-REAP)'!$C:$C,'Regional Status NO PG Equity'!$A27,'SP List (I-REAP)'!$M:$M)/1000000)</f>
        <v>0</v>
      </c>
      <c r="D27" s="11" t="str">
        <f>SUMIF('SP List (I-REAP)'!$C:$C,'Regional Status NO PG Equity'!$A27,'SP List (I-REAP)'!$O:$O)/1000000</f>
        <v>0</v>
      </c>
      <c r="E27" s="12" t="str">
        <f>+G27+I27+K27+M27+O27</f>
        <v>0</v>
      </c>
      <c r="F27" s="265" t="str">
        <f>+H27+J27+L27+N27+P27</f>
        <v>0</v>
      </c>
      <c r="G27" s="13" t="str">
        <f>COUNTIFS('SP List (I-REAP)'!$C:$C,'Regional Status NO PG Equity'!$A27,'SP List (I-REAP)'!$Q:$Q,'Regional Status NO PG Equity'!G$1)</f>
        <v>0</v>
      </c>
      <c r="H27" s="265" t="str">
        <f>SUMIFS('SP List (I-REAP)'!$O:$O,'SP List (I-REAP)'!$C:$C,'Regional Status NO PG Equity'!$A27,'SP List (I-REAP)'!$Q:$Q,'Regional Status NO PG Equity'!G$1)/1000000</f>
        <v>0</v>
      </c>
      <c r="I27" s="13" t="str">
        <f>COUNTIFS('SP List (I-REAP)'!$C:$C,'Regional Status NO PG Equity'!$A27,'SP List (I-REAP)'!$Q:$Q,'Regional Status NO PG Equity'!I$1)</f>
        <v>0</v>
      </c>
      <c r="J27" s="265" t="str">
        <f>SUMIFS('SP List (I-REAP)'!$O:$O,'SP List (I-REAP)'!$C:$C,'Regional Status NO PG Equity'!$A27,'SP List (I-REAP)'!$Q:$Q,'Regional Status NO PG Equity'!I$1)/1000000</f>
        <v>0</v>
      </c>
      <c r="K27" s="14" t="str">
        <f>COUNTIFS('SP List (I-REAP)'!$C:$C,'Regional Status NO PG Equity'!$A27,'SP List (I-REAP)'!$Q:$Q,'Regional Status NO PG Equity'!K$1)</f>
        <v>0</v>
      </c>
      <c r="L27" s="265" t="str">
        <f>SUMIFS('SP List (I-REAP)'!$O:$O,'SP List (I-REAP)'!$C:$C,'Regional Status NO PG Equity'!$A27,'SP List (I-REAP)'!$Q:$Q,'Regional Status NO PG Equity'!K$1)/1000000</f>
        <v>0</v>
      </c>
      <c r="M27" s="13" t="str">
        <f>COUNTIFS('SP List (I-REAP)'!$C:$C,'Regional Status NO PG Equity'!$A27,'SP List (I-REAP)'!$Q:$Q,'Regional Status NO PG Equity'!M$1)</f>
        <v>0</v>
      </c>
      <c r="N27" s="265" t="str">
        <f>SUMIFS('SP List (I-REAP)'!$O:$O,'SP List (I-REAP)'!$C:$C,'Regional Status NO PG Equity'!$A27,'SP List (I-REAP)'!$Q:$Q,'Regional Status NO PG Equity'!M$1)/1000000</f>
        <v>0</v>
      </c>
      <c r="O27" s="14" t="str">
        <f>COUNTIFS('SP List (I-REAP)'!$C:$C,'Regional Status NO PG Equity'!$A27,'SP List (I-REAP)'!$Q:$Q,'Regional Status NO PG Equity'!O$1)</f>
        <v>0</v>
      </c>
      <c r="P27" s="265" t="str">
        <f>SUMIFS('SP List (I-REAP)'!$O:$O,'SP List (I-REAP)'!$C:$C,'Regional Status NO PG Equity'!$A27,'SP List (I-REAP)'!$Q:$Q,'Regional Status NO PG Equity'!O$1)/1000000</f>
        <v>0</v>
      </c>
      <c r="Q27" s="14" t="str">
        <f>+U27+W27+S27</f>
        <v>0</v>
      </c>
      <c r="R27" s="265" t="str">
        <f>+V27+X27+T27</f>
        <v>0</v>
      </c>
      <c r="S27" s="14" t="str">
        <f>COUNTIFS('SP List (I-REAP)'!$C:$C,'Regional Status NO PG Equity'!$A27,'SP List (I-REAP)'!$Q:$Q,'Regional Status NO PG Equity'!S$1)</f>
        <v>0</v>
      </c>
      <c r="T27" s="265" t="str">
        <f>SUMIFS('SP List (I-REAP)'!$O:$O,'SP List (I-REAP)'!$C:$C,'Regional Status NO PG Equity'!$A27,'SP List (I-REAP)'!$Q:$Q,'Regional Status NO PG Equity'!S$1)/1000000</f>
        <v>0</v>
      </c>
      <c r="U27" s="14" t="str">
        <f>COUNTIFS('SP List (I-REAP)'!$C:$C,'Regional Status NO PG Equity'!$A27,'SP List (I-REAP)'!$Q:$Q,'Regional Status NO PG Equity'!U$1)</f>
        <v>0</v>
      </c>
      <c r="V27" s="265" t="str">
        <f>SUMIFS('SP List (I-REAP)'!$O:$O,'SP List (I-REAP)'!$C:$C,'Regional Status NO PG Equity'!$A27,'SP List (I-REAP)'!$Q:$Q,'Regional Status NO PG Equity'!U$1)/1000000</f>
        <v>0</v>
      </c>
      <c r="W27" s="14" t="str">
        <f>COUNTIFS('SP List (I-REAP)'!$C:$C,'Regional Status NO PG Equity'!$A27,'SP List (I-REAP)'!$Q:$Q,'Regional Status NO PG Equity'!W$1)</f>
        <v>0</v>
      </c>
      <c r="X27" s="265" t="str">
        <f>SUMIFS('SP List (I-REAP)'!$O:$O,'SP List (I-REAP)'!$C:$C,'Regional Status NO PG Equity'!$A27,'SP List (I-REAP)'!$Q:$Q,'Regional Status NO PG Equity'!W$1)/1000000</f>
        <v>0</v>
      </c>
    </row>
    <row r="28" spans="1:26">
      <c r="A28" s="9" t="s">
        <v>42</v>
      </c>
      <c r="B28" s="10" t="str">
        <f>+E28+Q28</f>
        <v>0</v>
      </c>
      <c r="C28" s="11" t="str">
        <f>(SUMIF('SP List (I-REAP)'!$C:$C,'Regional Status NO PG Equity'!$A28,'SP List (I-REAP)'!$K:$K)/1000000)+(SUMIF('SP List (I-REAP)'!$C:$C,'Regional Status NO PG Equity'!$A28,'SP List (I-REAP)'!$M:$M)/1000000)</f>
        <v>0</v>
      </c>
      <c r="D28" s="11" t="str">
        <f>SUMIF('SP List (I-REAP)'!$C:$C,'Regional Status NO PG Equity'!$A28,'SP List (I-REAP)'!$O:$O)/1000000</f>
        <v>0</v>
      </c>
      <c r="E28" s="12" t="str">
        <f>+G28+I28+K28+M28+O28</f>
        <v>0</v>
      </c>
      <c r="F28" s="265" t="str">
        <f>+H28+J28+L28+N28+P28</f>
        <v>0</v>
      </c>
      <c r="G28" s="13" t="str">
        <f>COUNTIFS('SP List (I-REAP)'!$C:$C,'Regional Status NO PG Equity'!$A28,'SP List (I-REAP)'!$Q:$Q,'Regional Status NO PG Equity'!G$1)</f>
        <v>0</v>
      </c>
      <c r="H28" s="265" t="str">
        <f>SUMIFS('SP List (I-REAP)'!$O:$O,'SP List (I-REAP)'!$C:$C,'Regional Status NO PG Equity'!$A28,'SP List (I-REAP)'!$Q:$Q,'Regional Status NO PG Equity'!G$1)/1000000</f>
        <v>0</v>
      </c>
      <c r="I28" s="13" t="str">
        <f>COUNTIFS('SP List (I-REAP)'!$C:$C,'Regional Status NO PG Equity'!$A28,'SP List (I-REAP)'!$Q:$Q,'Regional Status NO PG Equity'!I$1)</f>
        <v>0</v>
      </c>
      <c r="J28" s="265" t="str">
        <f>SUMIFS('SP List (I-REAP)'!$O:$O,'SP List (I-REAP)'!$C:$C,'Regional Status NO PG Equity'!$A28,'SP List (I-REAP)'!$Q:$Q,'Regional Status NO PG Equity'!I$1)/1000000</f>
        <v>0</v>
      </c>
      <c r="K28" s="14" t="str">
        <f>COUNTIFS('SP List (I-REAP)'!$C:$C,'Regional Status NO PG Equity'!$A28,'SP List (I-REAP)'!$Q:$Q,'Regional Status NO PG Equity'!K$1)</f>
        <v>0</v>
      </c>
      <c r="L28" s="265" t="str">
        <f>SUMIFS('SP List (I-REAP)'!$O:$O,'SP List (I-REAP)'!$C:$C,'Regional Status NO PG Equity'!$A28,'SP List (I-REAP)'!$Q:$Q,'Regional Status NO PG Equity'!K$1)/1000000</f>
        <v>0</v>
      </c>
      <c r="M28" s="13" t="str">
        <f>COUNTIFS('SP List (I-REAP)'!$C:$C,'Regional Status NO PG Equity'!$A28,'SP List (I-REAP)'!$Q:$Q,'Regional Status NO PG Equity'!M$1)</f>
        <v>0</v>
      </c>
      <c r="N28" s="265" t="str">
        <f>SUMIFS('SP List (I-REAP)'!$O:$O,'SP List (I-REAP)'!$C:$C,'Regional Status NO PG Equity'!$A28,'SP List (I-REAP)'!$Q:$Q,'Regional Status NO PG Equity'!M$1)/1000000</f>
        <v>0</v>
      </c>
      <c r="O28" s="14" t="str">
        <f>COUNTIFS('SP List (I-REAP)'!$C:$C,'Regional Status NO PG Equity'!$A28,'SP List (I-REAP)'!$Q:$Q,'Regional Status NO PG Equity'!O$1)</f>
        <v>0</v>
      </c>
      <c r="P28" s="265" t="str">
        <f>SUMIFS('SP List (I-REAP)'!$O:$O,'SP List (I-REAP)'!$C:$C,'Regional Status NO PG Equity'!$A28,'SP List (I-REAP)'!$Q:$Q,'Regional Status NO PG Equity'!O$1)/1000000</f>
        <v>0</v>
      </c>
      <c r="Q28" s="14" t="str">
        <f>+U28+W28+S28</f>
        <v>0</v>
      </c>
      <c r="R28" s="265" t="str">
        <f>+V28+X28+T28</f>
        <v>0</v>
      </c>
      <c r="S28" s="14" t="str">
        <f>COUNTIFS('SP List (I-REAP)'!$C:$C,'Regional Status NO PG Equity'!$A28,'SP List (I-REAP)'!$Q:$Q,'Regional Status NO PG Equity'!S$1)</f>
        <v>0</v>
      </c>
      <c r="T28" s="265" t="str">
        <f>SUMIFS('SP List (I-REAP)'!$O:$O,'SP List (I-REAP)'!$C:$C,'Regional Status NO PG Equity'!$A28,'SP List (I-REAP)'!$Q:$Q,'Regional Status NO PG Equity'!S$1)/1000000</f>
        <v>0</v>
      </c>
      <c r="U28" s="14" t="str">
        <f>COUNTIFS('SP List (I-REAP)'!$C:$C,'Regional Status NO PG Equity'!$A28,'SP List (I-REAP)'!$Q:$Q,'Regional Status NO PG Equity'!U$1)</f>
        <v>0</v>
      </c>
      <c r="V28" s="265" t="str">
        <f>SUMIFS('SP List (I-REAP)'!$O:$O,'SP List (I-REAP)'!$C:$C,'Regional Status NO PG Equity'!$A28,'SP List (I-REAP)'!$Q:$Q,'Regional Status NO PG Equity'!U$1)/1000000</f>
        <v>0</v>
      </c>
      <c r="W28" s="14" t="str">
        <f>COUNTIFS('SP List (I-REAP)'!$C:$C,'Regional Status NO PG Equity'!$A28,'SP List (I-REAP)'!$Q:$Q,'Regional Status NO PG Equity'!W$1)</f>
        <v>0</v>
      </c>
      <c r="X28" s="265" t="str">
        <f>SUMIFS('SP List (I-REAP)'!$O:$O,'SP List (I-REAP)'!$C:$C,'Regional Status NO PG Equity'!$A28,'SP List (I-REAP)'!$Q:$Q,'Regional Status NO PG Equity'!W$1)/1000000</f>
        <v>0</v>
      </c>
    </row>
    <row r="29" spans="1:26">
      <c r="A29" s="153" t="s">
        <v>2002</v>
      </c>
      <c r="B29" s="154" t="str">
        <f>+B9+B14+B18+B22</f>
        <v>0</v>
      </c>
      <c r="C29" s="155" t="str">
        <f>+C9+C14+C18+C22</f>
        <v>0</v>
      </c>
      <c r="D29" s="155" t="str">
        <f>+D9+D14+D18+D22</f>
        <v>0</v>
      </c>
      <c r="E29" s="157" t="str">
        <f>+E9+E14+E18+E22</f>
        <v>0</v>
      </c>
      <c r="F29" s="266" t="str">
        <f>+F9+F14+F18+F22</f>
        <v>0</v>
      </c>
      <c r="G29" s="47" t="str">
        <f>+G9+G14+G18+G22</f>
        <v>0</v>
      </c>
      <c r="H29" s="273" t="str">
        <f>+H9+H14+H18+H22</f>
        <v>0</v>
      </c>
      <c r="I29" s="47" t="str">
        <f>+I9+I14+I18+I22</f>
        <v>0</v>
      </c>
      <c r="J29" s="273" t="str">
        <f>+J9+J14+J18+J22</f>
        <v>0</v>
      </c>
      <c r="K29" s="47" t="str">
        <f>+K9+K14+K18+K22</f>
        <v>0</v>
      </c>
      <c r="L29" s="273" t="str">
        <f>+L9+L14+L18+L22</f>
        <v>0</v>
      </c>
      <c r="M29" s="47" t="str">
        <f>+M9+M14+M18+M22</f>
        <v>0</v>
      </c>
      <c r="N29" s="273" t="str">
        <f>+N9+N14+N18+N22</f>
        <v>0</v>
      </c>
      <c r="O29" s="47" t="str">
        <f>+O9+O14+O18+O22</f>
        <v>0</v>
      </c>
      <c r="P29" s="273" t="str">
        <f>+P9+P14+P18+P22</f>
        <v>0</v>
      </c>
      <c r="Q29" s="157" t="str">
        <f>+Q9+Q14+Q18+Q22</f>
        <v>0</v>
      </c>
      <c r="R29" s="266" t="str">
        <f>+R9+R14+R18+R22</f>
        <v>0</v>
      </c>
      <c r="S29" s="47" t="str">
        <f>+S9+S14+S18+S22</f>
        <v>0</v>
      </c>
      <c r="T29" s="273" t="str">
        <f>+T9+T14+T18+T22</f>
        <v>0</v>
      </c>
      <c r="U29" s="47" t="str">
        <f>+U9+U14+U18+U22</f>
        <v>0</v>
      </c>
      <c r="V29" s="273" t="str">
        <f>+V9+V14+V18+V22</f>
        <v>0</v>
      </c>
      <c r="W29" s="47" t="str">
        <f>+W9+W14+W18+W22</f>
        <v>0</v>
      </c>
      <c r="X29" s="273" t="str">
        <f>+X9+X14+X18+X22</f>
        <v>0</v>
      </c>
      <c r="Y29" s="19"/>
    </row>
    <row r="30" spans="1:26">
      <c r="D30" s="19"/>
      <c r="E30" s="29"/>
    </row>
    <row r="31" spans="1:26" customHeight="1" ht="15.75">
      <c r="A31" s="338" t="s">
        <v>1996</v>
      </c>
      <c r="B31" s="338" t="s">
        <v>1997</v>
      </c>
      <c r="C31" s="340" t="s">
        <v>2058</v>
      </c>
      <c r="D31" s="338" t="s">
        <v>2059</v>
      </c>
      <c r="E31" s="346" t="s">
        <v>2060</v>
      </c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6"/>
      <c r="W31" s="346"/>
      <c r="X31" s="347"/>
    </row>
    <row r="32" spans="1:26" customHeight="1" ht="15.75">
      <c r="A32" s="338"/>
      <c r="B32" s="338"/>
      <c r="C32" s="341"/>
      <c r="D32" s="338"/>
      <c r="E32" s="338" t="s">
        <v>6</v>
      </c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 t="s">
        <v>11</v>
      </c>
      <c r="R32" s="338"/>
      <c r="S32" s="338"/>
      <c r="T32" s="338"/>
      <c r="U32" s="338"/>
      <c r="V32" s="338"/>
      <c r="W32" s="338"/>
      <c r="X32" s="338"/>
    </row>
    <row r="33" spans="1:26" customHeight="1" ht="30">
      <c r="A33" s="338"/>
      <c r="B33" s="338"/>
      <c r="C33" s="341"/>
      <c r="D33" s="338"/>
      <c r="E33" s="345" t="s">
        <v>2061</v>
      </c>
      <c r="F33" s="337"/>
      <c r="G33" s="338" t="s">
        <v>2062</v>
      </c>
      <c r="H33" s="338"/>
      <c r="I33" s="338" t="s">
        <v>2014</v>
      </c>
      <c r="J33" s="338"/>
      <c r="K33" s="338" t="s">
        <v>2063</v>
      </c>
      <c r="L33" s="338"/>
      <c r="M33" s="338" t="s">
        <v>2015</v>
      </c>
      <c r="N33" s="338"/>
      <c r="O33" s="338" t="s">
        <v>913</v>
      </c>
      <c r="P33" s="338"/>
      <c r="Q33" s="337" t="s">
        <v>2064</v>
      </c>
      <c r="R33" s="337"/>
      <c r="S33" s="338" t="s">
        <v>847</v>
      </c>
      <c r="T33" s="338"/>
      <c r="U33" s="338" t="s">
        <v>2065</v>
      </c>
      <c r="V33" s="338"/>
      <c r="W33" s="338" t="s">
        <v>731</v>
      </c>
      <c r="X33" s="338"/>
      <c r="Z33" s="19"/>
    </row>
    <row r="34" spans="1:26">
      <c r="A34" s="338"/>
      <c r="B34" s="338"/>
      <c r="C34" s="342"/>
      <c r="D34" s="338"/>
      <c r="E34" s="38" t="s">
        <v>2038</v>
      </c>
      <c r="F34" s="268" t="s">
        <v>2039</v>
      </c>
      <c r="G34" s="36" t="s">
        <v>2038</v>
      </c>
      <c r="H34" s="274" t="s">
        <v>2039</v>
      </c>
      <c r="I34" s="36" t="s">
        <v>2038</v>
      </c>
      <c r="J34" s="274" t="s">
        <v>2039</v>
      </c>
      <c r="K34" s="37" t="s">
        <v>2038</v>
      </c>
      <c r="L34" s="274" t="s">
        <v>2039</v>
      </c>
      <c r="M34" s="37" t="s">
        <v>2038</v>
      </c>
      <c r="N34" s="274" t="s">
        <v>2039</v>
      </c>
      <c r="O34" s="37" t="s">
        <v>2038</v>
      </c>
      <c r="P34" s="274" t="s">
        <v>2039</v>
      </c>
      <c r="Q34" s="39" t="s">
        <v>2038</v>
      </c>
      <c r="R34" s="268" t="s">
        <v>2039</v>
      </c>
      <c r="S34" s="37" t="s">
        <v>2038</v>
      </c>
      <c r="T34" s="274" t="s">
        <v>2039</v>
      </c>
      <c r="U34" s="37" t="s">
        <v>2038</v>
      </c>
      <c r="V34" s="274" t="s">
        <v>2039</v>
      </c>
      <c r="W34" s="37" t="s">
        <v>2038</v>
      </c>
      <c r="X34" s="274" t="s">
        <v>2039</v>
      </c>
    </row>
    <row r="35" spans="1:26">
      <c r="A35" s="20" t="s">
        <v>5</v>
      </c>
      <c r="B35" s="21" t="str">
        <f>+B9</f>
        <v>0</v>
      </c>
      <c r="C35" s="22" t="str">
        <f>+C9</f>
        <v>0</v>
      </c>
      <c r="D35" s="22" t="str">
        <f>+D9</f>
        <v>0</v>
      </c>
      <c r="E35" s="23" t="str">
        <f>+E9</f>
        <v>0</v>
      </c>
      <c r="F35" s="266" t="str">
        <f>+F9</f>
        <v>0</v>
      </c>
      <c r="G35" s="23" t="str">
        <f>+G9</f>
        <v>0</v>
      </c>
      <c r="H35" s="266" t="str">
        <f>+H9</f>
        <v>0</v>
      </c>
      <c r="I35" s="23" t="str">
        <f>+I9</f>
        <v>0</v>
      </c>
      <c r="J35" s="266" t="str">
        <f>+J9</f>
        <v>0</v>
      </c>
      <c r="K35" s="23" t="str">
        <f>+K9</f>
        <v>0</v>
      </c>
      <c r="L35" s="266" t="str">
        <f>+L9</f>
        <v>0</v>
      </c>
      <c r="M35" s="23" t="str">
        <f>+M9</f>
        <v>0</v>
      </c>
      <c r="N35" s="266" t="str">
        <f>+N9</f>
        <v>0</v>
      </c>
      <c r="O35" s="23" t="str">
        <f>+O9</f>
        <v>0</v>
      </c>
      <c r="P35" s="266" t="str">
        <f>+P9</f>
        <v>0</v>
      </c>
      <c r="Q35" s="23" t="str">
        <f>+Q9</f>
        <v>0</v>
      </c>
      <c r="R35" s="266" t="str">
        <f>+R9</f>
        <v>0</v>
      </c>
      <c r="S35" s="23" t="str">
        <f>+S9</f>
        <v>0</v>
      </c>
      <c r="T35" s="266" t="str">
        <f>+T9</f>
        <v>0</v>
      </c>
      <c r="U35" s="23" t="str">
        <f>+U9</f>
        <v>0</v>
      </c>
      <c r="V35" s="266" t="str">
        <f>+V9</f>
        <v>0</v>
      </c>
      <c r="W35" s="23" t="str">
        <f>+W9</f>
        <v>0</v>
      </c>
      <c r="X35" s="266" t="str">
        <f>+X9</f>
        <v>0</v>
      </c>
    </row>
    <row r="36" spans="1:26">
      <c r="A36" s="20" t="s">
        <v>10</v>
      </c>
      <c r="B36" s="21" t="str">
        <f>+B14</f>
        <v>0</v>
      </c>
      <c r="C36" s="22" t="str">
        <f>+C14</f>
        <v>0</v>
      </c>
      <c r="D36" s="22" t="str">
        <f>+D14</f>
        <v>0</v>
      </c>
      <c r="E36" s="23" t="str">
        <f>+E14</f>
        <v>0</v>
      </c>
      <c r="F36" s="266" t="str">
        <f>+F14</f>
        <v>0</v>
      </c>
      <c r="G36" s="23" t="str">
        <f>+G14</f>
        <v>0</v>
      </c>
      <c r="H36" s="266" t="str">
        <f>+H14</f>
        <v>0</v>
      </c>
      <c r="I36" s="23" t="str">
        <f>+I14</f>
        <v>0</v>
      </c>
      <c r="J36" s="266" t="str">
        <f>+J14</f>
        <v>0</v>
      </c>
      <c r="K36" s="23" t="str">
        <f>+K14</f>
        <v>0</v>
      </c>
      <c r="L36" s="266" t="str">
        <f>+L14</f>
        <v>0</v>
      </c>
      <c r="M36" s="23" t="str">
        <f>+M14</f>
        <v>0</v>
      </c>
      <c r="N36" s="266" t="str">
        <f>+N14</f>
        <v>0</v>
      </c>
      <c r="O36" s="23" t="str">
        <f>+O14</f>
        <v>0</v>
      </c>
      <c r="P36" s="266" t="str">
        <f>+P14</f>
        <v>0</v>
      </c>
      <c r="Q36" s="23" t="str">
        <f>+Q14</f>
        <v>0</v>
      </c>
      <c r="R36" s="266" t="str">
        <f>+R14</f>
        <v>0</v>
      </c>
      <c r="S36" s="23" t="str">
        <f>+S14</f>
        <v>0</v>
      </c>
      <c r="T36" s="266" t="str">
        <f>+T14</f>
        <v>0</v>
      </c>
      <c r="U36" s="23" t="str">
        <f>+U14</f>
        <v>0</v>
      </c>
      <c r="V36" s="266" t="str">
        <f>+V14</f>
        <v>0</v>
      </c>
      <c r="W36" s="23" t="str">
        <f>+W14</f>
        <v>0</v>
      </c>
      <c r="X36" s="266" t="str">
        <f>+X14</f>
        <v>0</v>
      </c>
    </row>
    <row r="37" spans="1:26">
      <c r="A37" s="20" t="s">
        <v>15</v>
      </c>
      <c r="B37" s="21" t="str">
        <f>+B18</f>
        <v>0</v>
      </c>
      <c r="C37" s="22" t="str">
        <f>+C18</f>
        <v>0</v>
      </c>
      <c r="D37" s="22" t="str">
        <f>+D18</f>
        <v>0</v>
      </c>
      <c r="E37" s="23" t="str">
        <f>+E18</f>
        <v>0</v>
      </c>
      <c r="F37" s="266" t="str">
        <f>+F18</f>
        <v>0</v>
      </c>
      <c r="G37" s="23" t="str">
        <f>+G18</f>
        <v>0</v>
      </c>
      <c r="H37" s="266" t="str">
        <f>+H18</f>
        <v>0</v>
      </c>
      <c r="I37" s="23" t="str">
        <f>+I18</f>
        <v>0</v>
      </c>
      <c r="J37" s="266" t="str">
        <f>+J18</f>
        <v>0</v>
      </c>
      <c r="K37" s="23" t="str">
        <f>+K18</f>
        <v>0</v>
      </c>
      <c r="L37" s="266" t="str">
        <f>+L18</f>
        <v>0</v>
      </c>
      <c r="M37" s="23" t="str">
        <f>+M18</f>
        <v>0</v>
      </c>
      <c r="N37" s="266" t="str">
        <f>+N18</f>
        <v>0</v>
      </c>
      <c r="O37" s="23" t="str">
        <f>+O18</f>
        <v>0</v>
      </c>
      <c r="P37" s="266" t="str">
        <f>+P18</f>
        <v>0</v>
      </c>
      <c r="Q37" s="23" t="str">
        <f>+Q18</f>
        <v>0</v>
      </c>
      <c r="R37" s="266" t="str">
        <f>+R18</f>
        <v>0</v>
      </c>
      <c r="S37" s="23" t="str">
        <f>+S18</f>
        <v>0</v>
      </c>
      <c r="T37" s="266" t="str">
        <f>+T18</f>
        <v>0</v>
      </c>
      <c r="U37" s="23" t="str">
        <f>+U18</f>
        <v>0</v>
      </c>
      <c r="V37" s="266" t="str">
        <f>+V18</f>
        <v>0</v>
      </c>
      <c r="W37" s="23" t="str">
        <f>+W18</f>
        <v>0</v>
      </c>
      <c r="X37" s="266" t="str">
        <f>+X18</f>
        <v>0</v>
      </c>
    </row>
    <row r="38" spans="1:26">
      <c r="A38" s="20" t="s">
        <v>19</v>
      </c>
      <c r="B38" s="21" t="str">
        <f>+B22</f>
        <v>0</v>
      </c>
      <c r="C38" s="22" t="str">
        <f>+C22</f>
        <v>0</v>
      </c>
      <c r="D38" s="22" t="str">
        <f>+D22</f>
        <v>0</v>
      </c>
      <c r="E38" s="23" t="str">
        <f>+E22</f>
        <v>0</v>
      </c>
      <c r="F38" s="266" t="str">
        <f>+F22</f>
        <v>0</v>
      </c>
      <c r="G38" s="23" t="str">
        <f>+G22</f>
        <v>0</v>
      </c>
      <c r="H38" s="266" t="str">
        <f>+H22</f>
        <v>0</v>
      </c>
      <c r="I38" s="23" t="str">
        <f>+I22</f>
        <v>0</v>
      </c>
      <c r="J38" s="266" t="str">
        <f>+J22</f>
        <v>0</v>
      </c>
      <c r="K38" s="23" t="str">
        <f>+K22</f>
        <v>0</v>
      </c>
      <c r="L38" s="266" t="str">
        <f>+L22</f>
        <v>0</v>
      </c>
      <c r="M38" s="23" t="str">
        <f>+M22</f>
        <v>0</v>
      </c>
      <c r="N38" s="266" t="str">
        <f>+N22</f>
        <v>0</v>
      </c>
      <c r="O38" s="23" t="str">
        <f>+O22</f>
        <v>0</v>
      </c>
      <c r="P38" s="266" t="str">
        <f>+P22</f>
        <v>0</v>
      </c>
      <c r="Q38" s="23" t="str">
        <f>+Q22</f>
        <v>0</v>
      </c>
      <c r="R38" s="266" t="str">
        <f>+R22</f>
        <v>0</v>
      </c>
      <c r="S38" s="23" t="str">
        <f>+S22</f>
        <v>0</v>
      </c>
      <c r="T38" s="266" t="str">
        <f>+T22</f>
        <v>0</v>
      </c>
      <c r="U38" s="23" t="str">
        <f>+U22</f>
        <v>0</v>
      </c>
      <c r="V38" s="266" t="str">
        <f>+V22</f>
        <v>0</v>
      </c>
      <c r="W38" s="23" t="str">
        <f>+W22</f>
        <v>0</v>
      </c>
      <c r="X38" s="266" t="str">
        <f>+X22</f>
        <v>0</v>
      </c>
    </row>
    <row r="39" spans="1:26">
      <c r="A39" s="15" t="s">
        <v>2002</v>
      </c>
      <c r="B39" s="16" t="str">
        <f>SUM(B35:B38)</f>
        <v>0</v>
      </c>
      <c r="C39" s="17" t="str">
        <f>SUM(C35:C38)</f>
        <v>0</v>
      </c>
      <c r="D39" s="17" t="str">
        <f>SUM(D35:D38)</f>
        <v>0</v>
      </c>
      <c r="E39" s="18" t="str">
        <f>SUM(E35:E38)</f>
        <v>0</v>
      </c>
      <c r="F39" s="269" t="str">
        <f>SUM(F35:F38)</f>
        <v>0</v>
      </c>
      <c r="G39" s="24" t="str">
        <f>SUM(G35:G38)</f>
        <v>0</v>
      </c>
      <c r="H39" s="269" t="str">
        <f>SUM(H35:H38)</f>
        <v>0</v>
      </c>
      <c r="I39" s="24" t="str">
        <f>SUM(I35:I38)</f>
        <v>0</v>
      </c>
      <c r="J39" s="269" t="str">
        <f>SUM(J35:J38)</f>
        <v>0</v>
      </c>
      <c r="K39" s="24" t="str">
        <f>SUM(K35:K38)</f>
        <v>0</v>
      </c>
      <c r="L39" s="269" t="str">
        <f>SUM(L35:L38)</f>
        <v>0</v>
      </c>
      <c r="M39" s="24" t="str">
        <f>SUM(M35:M38)</f>
        <v>0</v>
      </c>
      <c r="N39" s="269" t="str">
        <f>SUM(N35:N38)</f>
        <v>0</v>
      </c>
      <c r="O39" s="24" t="str">
        <f>SUM(O35:O38)</f>
        <v>0</v>
      </c>
      <c r="P39" s="269" t="str">
        <f>SUM(P35:P38)</f>
        <v>0</v>
      </c>
      <c r="Q39" s="18" t="str">
        <f>SUM(Q35:Q38)</f>
        <v>0</v>
      </c>
      <c r="R39" s="269" t="str">
        <f>SUM(R35:R38)</f>
        <v>0</v>
      </c>
      <c r="S39" s="24" t="str">
        <f>SUM(S35:S38)</f>
        <v>0</v>
      </c>
      <c r="T39" s="269" t="str">
        <f>SUM(T35:T38)</f>
        <v>0</v>
      </c>
      <c r="U39" s="24" t="str">
        <f>SUM(U35:U38)</f>
        <v>0</v>
      </c>
      <c r="V39" s="269" t="str">
        <f>SUM(V35:V38)</f>
        <v>0</v>
      </c>
      <c r="W39" s="24" t="str">
        <f>SUM(W35:W38)</f>
        <v>0</v>
      </c>
      <c r="X39" s="269" t="str">
        <f>SUM(X35:X38)</f>
        <v>0</v>
      </c>
    </row>
    <row r="41" spans="1:26">
      <c r="B41" s="183" t="str">
        <f>+B35/B39</f>
        <v>0</v>
      </c>
      <c r="C41" s="183"/>
      <c r="D41" s="183" t="str">
        <f>+D35/D39</f>
        <v>0</v>
      </c>
      <c r="J41" s="267" t="str">
        <f>+J29+L29</f>
        <v>0</v>
      </c>
    </row>
    <row r="42" spans="1:26">
      <c r="B42" s="183" t="str">
        <f>+B38/B39</f>
        <v>0</v>
      </c>
      <c r="C42" s="183"/>
      <c r="D42" s="183" t="str">
        <f>+D38/D39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C4"/>
    <mergeCell ref="C31:C34"/>
    <mergeCell ref="S1:T1"/>
    <mergeCell ref="A31:A34"/>
    <mergeCell ref="B31:B34"/>
    <mergeCell ref="D31:D34"/>
    <mergeCell ref="E32:P32"/>
    <mergeCell ref="E33:F33"/>
    <mergeCell ref="G33:H33"/>
    <mergeCell ref="I33:J33"/>
    <mergeCell ref="K33:L33"/>
    <mergeCell ref="M33:N33"/>
    <mergeCell ref="O33:P33"/>
    <mergeCell ref="E31:X31"/>
    <mergeCell ref="U33:V33"/>
    <mergeCell ref="D5:D8"/>
    <mergeCell ref="Q33:R33"/>
    <mergeCell ref="Q32:X32"/>
    <mergeCell ref="Q7:R7"/>
    <mergeCell ref="M7:N7"/>
    <mergeCell ref="O7:P7"/>
    <mergeCell ref="S33:T33"/>
    <mergeCell ref="W33:X33"/>
    <mergeCell ref="A5:A8"/>
    <mergeCell ref="E5:X5"/>
    <mergeCell ref="U7:V7"/>
    <mergeCell ref="W7:X7"/>
    <mergeCell ref="S7:T7"/>
    <mergeCell ref="E6:P6"/>
    <mergeCell ref="Q6:X6"/>
    <mergeCell ref="E7:F7"/>
    <mergeCell ref="G7:H7"/>
    <mergeCell ref="I7:J7"/>
    <mergeCell ref="B5:B8"/>
    <mergeCell ref="C5:C8"/>
    <mergeCell ref="K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H764"/>
  <sheetViews>
    <sheetView tabSelected="0" workbookViewId="0" showGridLines="true" showRowColHeaders="1">
      <selection activeCell="X1" sqref="X1"/>
    </sheetView>
  </sheetViews>
  <sheetFormatPr customHeight="true" defaultRowHeight="21" defaultColWidth="10.6640625" outlineLevelRow="0" outlineLevelCol="0"/>
  <cols>
    <col min="1" max="1" width="34" customWidth="true" style="246"/>
    <col min="2" max="2" width="9.33203125" customWidth="true" style="246"/>
    <col min="3" max="3" width="9.33203125" customWidth="true" style="246"/>
    <col min="4" max="4" width="18.6640625" customWidth="true" style="246"/>
    <col min="5" max="5" width="6.5" customWidth="true" style="247"/>
    <col min="6" max="6" width="18.1640625" customWidth="true" style="246"/>
    <col min="7" max="7" width="12.6640625" customWidth="true" style="248"/>
    <col min="8" max="8" width="32" customWidth="true" style="249"/>
    <col min="9" max="9" width="29.6640625" customWidth="true" style="246"/>
    <col min="10" max="10" width="16.83203125" customWidth="true" style="246"/>
    <col min="11" max="11" width="19.1640625" customWidth="true" style="250"/>
    <col min="12" max="12" width="19.1640625" customWidth="true" style="250"/>
    <col min="13" max="13" width="19.1640625" customWidth="true" style="250"/>
    <col min="14" max="14" width="19.1640625" customWidth="true" style="250"/>
    <col min="15" max="15" width="15.6640625" customWidth="true" style="250"/>
    <col min="16" max="16" width="19.1640625" customWidth="true" style="246"/>
    <col min="17" max="17" width="27.83203125" customWidth="true" style="246"/>
    <col min="18" max="18" width="21.5" customWidth="true" style="246"/>
    <col min="19" max="19" width="34.5" customWidth="true" style="252"/>
    <col min="20" max="20" width="34.5" customWidth="true" style="252"/>
    <col min="21" max="21" width="19.5" customWidth="true" style="251"/>
    <col min="22" max="22" width="19.5" customWidth="true" style="251"/>
    <col min="23" max="23" width="19.5" customWidth="true" style="251"/>
    <col min="24" max="24" width="20" customWidth="true" style="251"/>
    <col min="25" max="25" width="19.5" customWidth="true" style="251"/>
    <col min="26" max="26" width="19.5" customWidth="true" style="251"/>
    <col min="27" max="27" width="20" customWidth="true" style="258"/>
    <col min="28" max="28" width="20" customWidth="true" style="253"/>
    <col min="29" max="29" width="20" customWidth="true" style="253"/>
    <col min="30" max="30" width="20" customWidth="true" style="253"/>
    <col min="31" max="31" width="10.6640625" style="250"/>
    <col min="32" max="32" width="10.6640625" style="246"/>
    <col min="33" max="33" width="10.83203125" customWidth="true" style="0"/>
    <col min="34" max="34" width="10.83203125" customWidth="true" style="0"/>
  </cols>
  <sheetData>
    <row r="1" spans="1:34" customHeight="1" ht="31" s="244" customFormat="1">
      <c r="A1" s="254" t="s">
        <v>100</v>
      </c>
      <c r="B1" s="255" t="s">
        <v>101</v>
      </c>
      <c r="C1" s="255" t="s">
        <v>102</v>
      </c>
      <c r="D1" s="255" t="s">
        <v>103</v>
      </c>
      <c r="E1" s="255" t="s">
        <v>104</v>
      </c>
      <c r="F1" s="255" t="s">
        <v>105</v>
      </c>
      <c r="G1" s="255" t="s">
        <v>106</v>
      </c>
      <c r="H1" s="255" t="s">
        <v>107</v>
      </c>
      <c r="I1" s="255" t="s">
        <v>108</v>
      </c>
      <c r="J1" s="255" t="s">
        <v>109</v>
      </c>
      <c r="K1" s="256" t="s">
        <v>110</v>
      </c>
      <c r="L1" s="256" t="s">
        <v>111</v>
      </c>
      <c r="M1" s="256" t="s">
        <v>112</v>
      </c>
      <c r="N1" s="256" t="s">
        <v>113</v>
      </c>
      <c r="O1" s="256" t="s">
        <v>114</v>
      </c>
      <c r="P1" s="255" t="s">
        <v>115</v>
      </c>
      <c r="Q1" s="255" t="s">
        <v>116</v>
      </c>
      <c r="R1" s="255" t="s">
        <v>117</v>
      </c>
      <c r="S1" s="255" t="s">
        <v>118</v>
      </c>
      <c r="T1" s="255" t="s">
        <v>119</v>
      </c>
      <c r="U1" s="256" t="s">
        <v>120</v>
      </c>
      <c r="V1" s="256" t="s">
        <v>121</v>
      </c>
      <c r="W1" s="256" t="s">
        <v>122</v>
      </c>
      <c r="X1" s="256" t="s">
        <v>123</v>
      </c>
      <c r="Y1" s="256" t="s">
        <v>124</v>
      </c>
      <c r="Z1" s="256" t="s">
        <v>125</v>
      </c>
      <c r="AA1" s="257" t="s">
        <v>126</v>
      </c>
      <c r="AB1" s="257" t="s">
        <v>127</v>
      </c>
      <c r="AC1" s="257" t="s">
        <v>128</v>
      </c>
      <c r="AD1" s="257" t="s">
        <v>129</v>
      </c>
    </row>
    <row r="2" spans="1:34" customHeight="1" ht="21">
      <c r="A2" s="246" t="s">
        <v>130</v>
      </c>
      <c r="B2" s="246" t="s">
        <v>5</v>
      </c>
      <c r="C2" s="246" t="s">
        <v>1</v>
      </c>
      <c r="D2" s="246" t="s">
        <v>0</v>
      </c>
      <c r="E2" s="247" t="s">
        <v>131</v>
      </c>
      <c r="F2" s="246" t="s">
        <v>132</v>
      </c>
      <c r="G2" s="248" t="s">
        <v>133</v>
      </c>
      <c r="H2" s="249" t="s">
        <v>134</v>
      </c>
      <c r="I2" s="246" t="s">
        <v>12</v>
      </c>
      <c r="J2" s="246" t="s">
        <v>135</v>
      </c>
      <c r="K2" s="250">
        <v>600000</v>
      </c>
      <c r="L2" s="250">
        <v>0</v>
      </c>
      <c r="M2" s="251">
        <v>200000</v>
      </c>
      <c r="N2" s="251">
        <v>200000</v>
      </c>
      <c r="O2" s="251">
        <v>1000000</v>
      </c>
      <c r="P2" s="250" t="s">
        <v>6</v>
      </c>
      <c r="Q2" s="250" t="s">
        <v>136</v>
      </c>
      <c r="R2" s="246" t="s">
        <v>137</v>
      </c>
      <c r="S2" s="252"/>
      <c r="T2" s="252"/>
      <c r="U2" s="251">
        <v>600000</v>
      </c>
      <c r="V2" s="251">
        <v>200000</v>
      </c>
      <c r="W2" s="251">
        <v>800000</v>
      </c>
      <c r="X2" s="251">
        <v>600000</v>
      </c>
      <c r="Y2" s="251">
        <v>200000</v>
      </c>
      <c r="Z2" s="251">
        <v>800000</v>
      </c>
      <c r="AA2" s="258">
        <v>1</v>
      </c>
      <c r="AB2" s="253">
        <v>46</v>
      </c>
      <c r="AC2" s="253">
        <v>1</v>
      </c>
      <c r="AD2" s="253">
        <v>47</v>
      </c>
      <c r="AE2" s="246"/>
      <c r="AF2" s="245"/>
    </row>
    <row r="3" spans="1:34" customHeight="1" ht="15">
      <c r="A3" s="246" t="s">
        <v>138</v>
      </c>
      <c r="B3" s="246" t="s">
        <v>5</v>
      </c>
      <c r="C3" s="246" t="s">
        <v>1</v>
      </c>
      <c r="D3" s="246" t="s">
        <v>0</v>
      </c>
      <c r="E3" s="247" t="s">
        <v>131</v>
      </c>
      <c r="F3" s="246" t="s">
        <v>132</v>
      </c>
      <c r="G3" s="248" t="s">
        <v>133</v>
      </c>
      <c r="H3" s="249" t="s">
        <v>134</v>
      </c>
      <c r="I3" s="246" t="s">
        <v>12</v>
      </c>
      <c r="J3" s="246" t="s">
        <v>135</v>
      </c>
      <c r="K3" s="250">
        <v>600000</v>
      </c>
      <c r="L3" s="250">
        <v>0</v>
      </c>
      <c r="M3" s="250">
        <v>200000</v>
      </c>
      <c r="N3" s="250">
        <v>200000</v>
      </c>
      <c r="O3" s="250">
        <v>1000000</v>
      </c>
      <c r="P3" s="246" t="s">
        <v>6</v>
      </c>
      <c r="Q3" s="246" t="s">
        <v>136</v>
      </c>
      <c r="R3" s="246" t="s">
        <v>137</v>
      </c>
      <c r="S3" s="252"/>
      <c r="T3" s="252"/>
      <c r="U3" s="251">
        <v>600000</v>
      </c>
      <c r="V3" s="251">
        <v>200000</v>
      </c>
      <c r="W3" s="251">
        <v>800000</v>
      </c>
      <c r="X3" s="251">
        <v>600000</v>
      </c>
      <c r="Y3" s="251">
        <v>200000</v>
      </c>
      <c r="Z3" s="251">
        <v>800000</v>
      </c>
      <c r="AA3" s="258">
        <v>1</v>
      </c>
      <c r="AB3" s="253">
        <v>62</v>
      </c>
      <c r="AC3" s="253">
        <v>0</v>
      </c>
      <c r="AD3" s="253">
        <v>62</v>
      </c>
    </row>
    <row r="4" spans="1:34" customHeight="1" ht="15">
      <c r="A4" s="246" t="s">
        <v>139</v>
      </c>
      <c r="B4" s="246" t="s">
        <v>5</v>
      </c>
      <c r="C4" s="246" t="s">
        <v>1</v>
      </c>
      <c r="D4" s="246" t="s">
        <v>0</v>
      </c>
      <c r="E4" s="247" t="s">
        <v>131</v>
      </c>
      <c r="F4" s="246" t="s">
        <v>132</v>
      </c>
      <c r="G4" s="248" t="s">
        <v>133</v>
      </c>
      <c r="H4" s="249" t="s">
        <v>134</v>
      </c>
      <c r="I4" s="246" t="s">
        <v>12</v>
      </c>
      <c r="J4" s="246" t="s">
        <v>135</v>
      </c>
      <c r="K4" s="250">
        <v>600000</v>
      </c>
      <c r="L4" s="250">
        <v>0</v>
      </c>
      <c r="M4" s="250">
        <v>200000</v>
      </c>
      <c r="N4" s="250">
        <v>200000</v>
      </c>
      <c r="O4" s="250">
        <v>1000000</v>
      </c>
      <c r="P4" s="246" t="s">
        <v>6</v>
      </c>
      <c r="Q4" s="246" t="s">
        <v>136</v>
      </c>
      <c r="R4" s="246" t="s">
        <v>137</v>
      </c>
      <c r="S4" s="252"/>
      <c r="T4" s="252"/>
      <c r="U4" s="251">
        <v>600000</v>
      </c>
      <c r="V4" s="251">
        <v>200000</v>
      </c>
      <c r="W4" s="251">
        <v>800000</v>
      </c>
      <c r="X4" s="251">
        <v>600000</v>
      </c>
      <c r="Y4" s="251">
        <v>200000</v>
      </c>
      <c r="Z4" s="251">
        <v>800000</v>
      </c>
      <c r="AA4" s="258">
        <v>1</v>
      </c>
      <c r="AB4" s="253">
        <v>53</v>
      </c>
      <c r="AC4" s="253">
        <v>2</v>
      </c>
      <c r="AD4" s="253">
        <v>55</v>
      </c>
    </row>
    <row r="5" spans="1:34" customHeight="1" ht="15">
      <c r="A5" s="246" t="s">
        <v>140</v>
      </c>
      <c r="B5" s="246" t="s">
        <v>5</v>
      </c>
      <c r="C5" s="246" t="s">
        <v>1</v>
      </c>
      <c r="D5" s="246" t="s">
        <v>0</v>
      </c>
      <c r="E5" s="247" t="s">
        <v>131</v>
      </c>
      <c r="F5" s="246" t="s">
        <v>132</v>
      </c>
      <c r="G5" s="248" t="s">
        <v>133</v>
      </c>
      <c r="H5" s="249" t="s">
        <v>134</v>
      </c>
      <c r="I5" s="246" t="s">
        <v>12</v>
      </c>
      <c r="J5" s="246" t="s">
        <v>135</v>
      </c>
      <c r="K5" s="250">
        <v>600000</v>
      </c>
      <c r="L5" s="250">
        <v>0</v>
      </c>
      <c r="M5" s="250">
        <v>200000</v>
      </c>
      <c r="N5" s="250">
        <v>200000</v>
      </c>
      <c r="O5" s="250">
        <v>1000000</v>
      </c>
      <c r="P5" s="246" t="s">
        <v>6</v>
      </c>
      <c r="Q5" s="246" t="s">
        <v>136</v>
      </c>
      <c r="R5" s="246" t="s">
        <v>137</v>
      </c>
      <c r="S5" s="252"/>
      <c r="T5" s="252"/>
      <c r="U5" s="251">
        <v>600000</v>
      </c>
      <c r="V5" s="251">
        <v>200000</v>
      </c>
      <c r="W5" s="251">
        <v>800000</v>
      </c>
      <c r="X5" s="251">
        <v>600000</v>
      </c>
      <c r="Y5" s="251">
        <v>200000</v>
      </c>
      <c r="Z5" s="251">
        <v>800000</v>
      </c>
      <c r="AA5" s="258">
        <v>1</v>
      </c>
      <c r="AB5" s="253">
        <v>79</v>
      </c>
      <c r="AC5" s="253">
        <v>0</v>
      </c>
      <c r="AD5" s="253">
        <v>79</v>
      </c>
    </row>
    <row r="6" spans="1:34" customHeight="1" ht="15">
      <c r="A6" s="246" t="s">
        <v>141</v>
      </c>
      <c r="B6" s="246" t="s">
        <v>5</v>
      </c>
      <c r="C6" s="246" t="s">
        <v>1</v>
      </c>
      <c r="D6" s="246" t="s">
        <v>0</v>
      </c>
      <c r="E6" s="247" t="s">
        <v>131</v>
      </c>
      <c r="F6" s="246" t="s">
        <v>132</v>
      </c>
      <c r="G6" s="248" t="s">
        <v>133</v>
      </c>
      <c r="H6" s="249" t="s">
        <v>134</v>
      </c>
      <c r="I6" s="246" t="s">
        <v>12</v>
      </c>
      <c r="J6" s="246" t="s">
        <v>135</v>
      </c>
      <c r="K6" s="250">
        <v>600000</v>
      </c>
      <c r="L6" s="250">
        <v>0</v>
      </c>
      <c r="M6" s="250">
        <v>200000</v>
      </c>
      <c r="N6" s="250">
        <v>200000</v>
      </c>
      <c r="O6" s="250">
        <v>1000000</v>
      </c>
      <c r="P6" s="246" t="s">
        <v>6</v>
      </c>
      <c r="Q6" s="246" t="s">
        <v>136</v>
      </c>
      <c r="R6" s="246" t="s">
        <v>137</v>
      </c>
      <c r="S6" s="252"/>
      <c r="T6" s="252"/>
      <c r="U6" s="251">
        <v>600000</v>
      </c>
      <c r="V6" s="251">
        <v>200000</v>
      </c>
      <c r="W6" s="251">
        <v>800000</v>
      </c>
      <c r="X6" s="251">
        <v>600000</v>
      </c>
      <c r="Y6" s="251">
        <v>200000</v>
      </c>
      <c r="Z6" s="251">
        <v>800000</v>
      </c>
      <c r="AA6" s="258">
        <v>1</v>
      </c>
      <c r="AB6" s="253">
        <v>59</v>
      </c>
      <c r="AC6" s="253">
        <v>1</v>
      </c>
      <c r="AD6" s="253">
        <v>60</v>
      </c>
    </row>
    <row r="7" spans="1:34" customHeight="1" ht="15">
      <c r="A7" s="246" t="s">
        <v>142</v>
      </c>
      <c r="B7" s="246" t="s">
        <v>5</v>
      </c>
      <c r="C7" s="246" t="s">
        <v>1</v>
      </c>
      <c r="D7" s="246" t="s">
        <v>0</v>
      </c>
      <c r="E7" s="247" t="s">
        <v>131</v>
      </c>
      <c r="F7" s="246" t="s">
        <v>132</v>
      </c>
      <c r="G7" s="248" t="s">
        <v>133</v>
      </c>
      <c r="H7" s="249" t="s">
        <v>134</v>
      </c>
      <c r="I7" s="246" t="s">
        <v>12</v>
      </c>
      <c r="J7" s="246" t="s">
        <v>135</v>
      </c>
      <c r="K7" s="250">
        <v>600000</v>
      </c>
      <c r="L7" s="250">
        <v>0</v>
      </c>
      <c r="M7" s="250">
        <v>200000</v>
      </c>
      <c r="N7" s="250">
        <v>200000</v>
      </c>
      <c r="O7" s="250">
        <v>1000000</v>
      </c>
      <c r="P7" s="246" t="s">
        <v>6</v>
      </c>
      <c r="Q7" s="246" t="s">
        <v>136</v>
      </c>
      <c r="R7" s="246" t="s">
        <v>137</v>
      </c>
      <c r="S7" s="252"/>
      <c r="T7" s="252"/>
      <c r="U7" s="251">
        <v>600000</v>
      </c>
      <c r="V7" s="251">
        <v>200000</v>
      </c>
      <c r="W7" s="251">
        <v>800000</v>
      </c>
      <c r="X7" s="251">
        <v>600000</v>
      </c>
      <c r="Y7" s="251">
        <v>200000</v>
      </c>
      <c r="Z7" s="251">
        <v>800000</v>
      </c>
      <c r="AA7" s="258">
        <v>1</v>
      </c>
      <c r="AB7" s="253">
        <v>91</v>
      </c>
      <c r="AC7" s="253">
        <v>2</v>
      </c>
      <c r="AD7" s="253">
        <v>93</v>
      </c>
    </row>
    <row r="8" spans="1:34" customHeight="1" ht="15">
      <c r="A8" s="246" t="s">
        <v>143</v>
      </c>
      <c r="B8" s="246" t="s">
        <v>5</v>
      </c>
      <c r="C8" s="246" t="s">
        <v>1</v>
      </c>
      <c r="D8" s="246" t="s">
        <v>0</v>
      </c>
      <c r="E8" s="247" t="s">
        <v>131</v>
      </c>
      <c r="F8" s="246" t="s">
        <v>132</v>
      </c>
      <c r="G8" s="248" t="s">
        <v>133</v>
      </c>
      <c r="H8" s="249" t="s">
        <v>134</v>
      </c>
      <c r="I8" s="246" t="s">
        <v>12</v>
      </c>
      <c r="J8" s="246" t="s">
        <v>135</v>
      </c>
      <c r="K8" s="250">
        <v>600000</v>
      </c>
      <c r="L8" s="250">
        <v>0</v>
      </c>
      <c r="M8" s="250">
        <v>200000</v>
      </c>
      <c r="N8" s="250">
        <v>200000</v>
      </c>
      <c r="O8" s="250">
        <v>1000000</v>
      </c>
      <c r="P8" s="246" t="s">
        <v>6</v>
      </c>
      <c r="Q8" s="246" t="s">
        <v>136</v>
      </c>
      <c r="R8" s="246" t="s">
        <v>137</v>
      </c>
      <c r="S8" s="252"/>
      <c r="T8" s="252"/>
      <c r="U8" s="251">
        <v>600000</v>
      </c>
      <c r="V8" s="251">
        <v>200000</v>
      </c>
      <c r="W8" s="251">
        <v>800000</v>
      </c>
      <c r="X8" s="251">
        <v>600000</v>
      </c>
      <c r="Y8" s="251">
        <v>200000</v>
      </c>
      <c r="Z8" s="251">
        <v>800000</v>
      </c>
      <c r="AA8" s="258">
        <v>1</v>
      </c>
      <c r="AB8" s="253">
        <v>57</v>
      </c>
      <c r="AC8" s="253">
        <v>1</v>
      </c>
      <c r="AD8" s="253">
        <v>58</v>
      </c>
    </row>
    <row r="9" spans="1:34" customHeight="1" ht="15">
      <c r="A9" s="246" t="s">
        <v>144</v>
      </c>
      <c r="B9" s="246" t="s">
        <v>5</v>
      </c>
      <c r="C9" s="246" t="s">
        <v>1</v>
      </c>
      <c r="D9" s="246" t="s">
        <v>31</v>
      </c>
      <c r="E9" s="247" t="s">
        <v>131</v>
      </c>
      <c r="F9" s="246" t="s">
        <v>145</v>
      </c>
      <c r="G9" s="248" t="s">
        <v>103</v>
      </c>
      <c r="H9" s="249" t="s">
        <v>146</v>
      </c>
      <c r="I9" s="246" t="s">
        <v>12</v>
      </c>
      <c r="J9" s="246" t="s">
        <v>135</v>
      </c>
      <c r="K9" s="250">
        <v>582327.6</v>
      </c>
      <c r="L9" s="250">
        <v>0</v>
      </c>
      <c r="M9" s="250">
        <v>194109.2</v>
      </c>
      <c r="N9" s="250">
        <v>194109.2</v>
      </c>
      <c r="O9" s="250">
        <v>970546</v>
      </c>
      <c r="P9" s="246" t="s">
        <v>6</v>
      </c>
      <c r="Q9" s="246" t="s">
        <v>136</v>
      </c>
      <c r="R9" s="246" t="s">
        <v>147</v>
      </c>
      <c r="S9" s="252"/>
      <c r="T9" s="252"/>
      <c r="U9" s="251">
        <v>600000</v>
      </c>
      <c r="V9" s="251">
        <v>200000</v>
      </c>
      <c r="W9" s="251">
        <v>800000</v>
      </c>
      <c r="X9" s="251">
        <v>600000</v>
      </c>
      <c r="Y9" s="251">
        <v>200000</v>
      </c>
      <c r="Z9" s="251">
        <v>800000</v>
      </c>
      <c r="AA9" s="258">
        <v>1</v>
      </c>
      <c r="AB9" s="253">
        <v>49</v>
      </c>
      <c r="AC9" s="253">
        <v>21</v>
      </c>
      <c r="AD9" s="253">
        <v>70</v>
      </c>
    </row>
    <row r="10" spans="1:34" customHeight="1" ht="15">
      <c r="A10" s="246" t="s">
        <v>148</v>
      </c>
      <c r="B10" s="246" t="s">
        <v>5</v>
      </c>
      <c r="C10" s="246" t="s">
        <v>1</v>
      </c>
      <c r="D10" s="246" t="s">
        <v>31</v>
      </c>
      <c r="E10" s="247" t="s">
        <v>131</v>
      </c>
      <c r="F10" s="246" t="s">
        <v>149</v>
      </c>
      <c r="G10" s="248" t="s">
        <v>133</v>
      </c>
      <c r="H10" s="249" t="s">
        <v>150</v>
      </c>
      <c r="I10" s="246" t="s">
        <v>12</v>
      </c>
      <c r="J10" s="246" t="s">
        <v>135</v>
      </c>
      <c r="K10" s="250">
        <v>420420</v>
      </c>
      <c r="L10" s="250">
        <v>0</v>
      </c>
      <c r="M10" s="250">
        <v>140140</v>
      </c>
      <c r="N10" s="250">
        <v>140140</v>
      </c>
      <c r="O10" s="250">
        <v>700700</v>
      </c>
      <c r="P10" s="246" t="s">
        <v>6</v>
      </c>
      <c r="Q10" s="246" t="s">
        <v>136</v>
      </c>
      <c r="R10" s="246" t="s">
        <v>137</v>
      </c>
      <c r="S10" s="252"/>
      <c r="T10" s="252"/>
      <c r="U10" s="251">
        <v>420420</v>
      </c>
      <c r="V10" s="251">
        <v>140140</v>
      </c>
      <c r="W10" s="251">
        <v>560560</v>
      </c>
      <c r="X10" s="251">
        <v>420420</v>
      </c>
      <c r="Y10" s="251">
        <v>140140</v>
      </c>
      <c r="Z10" s="251">
        <v>560560</v>
      </c>
      <c r="AA10" s="258">
        <v>1</v>
      </c>
      <c r="AB10" s="253">
        <v>0</v>
      </c>
      <c r="AC10" s="253">
        <v>20</v>
      </c>
      <c r="AD10" s="253">
        <v>20</v>
      </c>
    </row>
    <row r="11" spans="1:34" customHeight="1" ht="15">
      <c r="A11" s="246" t="s">
        <v>151</v>
      </c>
      <c r="B11" s="246" t="s">
        <v>5</v>
      </c>
      <c r="C11" s="246" t="s">
        <v>1</v>
      </c>
      <c r="D11" s="246" t="s">
        <v>31</v>
      </c>
      <c r="E11" s="247" t="s">
        <v>131</v>
      </c>
      <c r="F11" s="246" t="s">
        <v>149</v>
      </c>
      <c r="G11" s="248" t="s">
        <v>133</v>
      </c>
      <c r="H11" s="249" t="s">
        <v>152</v>
      </c>
      <c r="I11" s="246" t="s">
        <v>12</v>
      </c>
      <c r="J11" s="246" t="s">
        <v>135</v>
      </c>
      <c r="K11" s="250">
        <v>595770</v>
      </c>
      <c r="L11" s="250">
        <v>0</v>
      </c>
      <c r="M11" s="250">
        <v>198590</v>
      </c>
      <c r="N11" s="250">
        <v>198590</v>
      </c>
      <c r="O11" s="250">
        <v>992950</v>
      </c>
      <c r="P11" s="246" t="s">
        <v>6</v>
      </c>
      <c r="Q11" s="246" t="s">
        <v>136</v>
      </c>
      <c r="R11" s="246" t="s">
        <v>153</v>
      </c>
      <c r="S11" s="252"/>
      <c r="T11" s="252"/>
      <c r="U11" s="251">
        <v>600000</v>
      </c>
      <c r="V11" s="251">
        <v>200000</v>
      </c>
      <c r="W11" s="251">
        <v>800000</v>
      </c>
      <c r="X11" s="251">
        <v>600000</v>
      </c>
      <c r="Y11" s="251">
        <v>200000</v>
      </c>
      <c r="Z11" s="251">
        <v>800000</v>
      </c>
      <c r="AA11" s="258">
        <v>1</v>
      </c>
      <c r="AB11" s="253">
        <v>39</v>
      </c>
      <c r="AC11" s="253">
        <v>36</v>
      </c>
      <c r="AD11" s="253">
        <v>75</v>
      </c>
    </row>
    <row r="12" spans="1:34" customHeight="1" ht="15">
      <c r="A12" s="246" t="s">
        <v>154</v>
      </c>
      <c r="B12" s="246" t="s">
        <v>5</v>
      </c>
      <c r="C12" s="246" t="s">
        <v>1</v>
      </c>
      <c r="D12" s="246" t="s">
        <v>31</v>
      </c>
      <c r="E12" s="247" t="s">
        <v>131</v>
      </c>
      <c r="F12" s="246" t="s">
        <v>149</v>
      </c>
      <c r="G12" s="248" t="s">
        <v>133</v>
      </c>
      <c r="H12" s="249" t="s">
        <v>155</v>
      </c>
      <c r="I12" s="246" t="s">
        <v>12</v>
      </c>
      <c r="J12" s="246" t="s">
        <v>135</v>
      </c>
      <c r="K12" s="250">
        <v>554910</v>
      </c>
      <c r="L12" s="250">
        <v>0</v>
      </c>
      <c r="M12" s="250">
        <v>184970</v>
      </c>
      <c r="N12" s="250">
        <v>184970</v>
      </c>
      <c r="O12" s="250">
        <v>924850</v>
      </c>
      <c r="P12" s="246" t="s">
        <v>6</v>
      </c>
      <c r="Q12" s="246" t="s">
        <v>136</v>
      </c>
      <c r="R12" s="246" t="s">
        <v>156</v>
      </c>
      <c r="S12" s="252"/>
      <c r="T12" s="252"/>
      <c r="U12" s="251">
        <v>600000</v>
      </c>
      <c r="V12" s="251">
        <v>200000</v>
      </c>
      <c r="W12" s="251">
        <v>800000</v>
      </c>
      <c r="X12" s="251">
        <v>600000</v>
      </c>
      <c r="Y12" s="251">
        <v>200000</v>
      </c>
      <c r="Z12" s="251">
        <v>800000</v>
      </c>
      <c r="AA12" s="258">
        <v>1</v>
      </c>
      <c r="AB12" s="253">
        <v>199</v>
      </c>
      <c r="AC12" s="253">
        <v>233</v>
      </c>
      <c r="AD12" s="253">
        <v>432</v>
      </c>
    </row>
    <row r="13" spans="1:34" customHeight="1" ht="15">
      <c r="A13" s="246" t="s">
        <v>157</v>
      </c>
      <c r="B13" s="246" t="s">
        <v>5</v>
      </c>
      <c r="C13" s="246" t="s">
        <v>1</v>
      </c>
      <c r="D13" s="246" t="s">
        <v>31</v>
      </c>
      <c r="E13" s="247" t="s">
        <v>131</v>
      </c>
      <c r="F13" s="246" t="s">
        <v>149</v>
      </c>
      <c r="G13" s="248" t="s">
        <v>133</v>
      </c>
      <c r="H13" s="249" t="s">
        <v>155</v>
      </c>
      <c r="I13" s="246" t="s">
        <v>12</v>
      </c>
      <c r="J13" s="246" t="s">
        <v>135</v>
      </c>
      <c r="K13" s="250">
        <v>543732.9</v>
      </c>
      <c r="L13" s="250">
        <v>0</v>
      </c>
      <c r="M13" s="250">
        <v>181244.3</v>
      </c>
      <c r="N13" s="250">
        <v>181244.3</v>
      </c>
      <c r="O13" s="250">
        <v>906221.5</v>
      </c>
      <c r="P13" s="246" t="s">
        <v>6</v>
      </c>
      <c r="Q13" s="246" t="s">
        <v>136</v>
      </c>
      <c r="R13" s="246" t="s">
        <v>158</v>
      </c>
      <c r="S13" s="252"/>
      <c r="T13" s="252"/>
      <c r="U13" s="251">
        <v>600000</v>
      </c>
      <c r="V13" s="251">
        <v>200000</v>
      </c>
      <c r="W13" s="251">
        <v>800000</v>
      </c>
      <c r="X13" s="251">
        <v>600000</v>
      </c>
      <c r="Y13" s="251">
        <v>200000</v>
      </c>
      <c r="Z13" s="251">
        <v>800000</v>
      </c>
      <c r="AA13" s="258">
        <v>1</v>
      </c>
      <c r="AB13" s="253">
        <v>90</v>
      </c>
      <c r="AC13" s="253">
        <v>30</v>
      </c>
      <c r="AD13" s="253">
        <v>120</v>
      </c>
    </row>
    <row r="14" spans="1:34" customHeight="1" ht="15">
      <c r="A14" s="246" t="s">
        <v>159</v>
      </c>
      <c r="B14" s="246" t="s">
        <v>5</v>
      </c>
      <c r="C14" s="246" t="s">
        <v>1</v>
      </c>
      <c r="D14" s="246" t="s">
        <v>31</v>
      </c>
      <c r="E14" s="247" t="s">
        <v>131</v>
      </c>
      <c r="F14" s="246" t="s">
        <v>160</v>
      </c>
      <c r="G14" s="248" t="s">
        <v>133</v>
      </c>
      <c r="H14" s="249" t="s">
        <v>161</v>
      </c>
      <c r="I14" s="246" t="s">
        <v>12</v>
      </c>
      <c r="J14" s="246" t="s">
        <v>135</v>
      </c>
      <c r="K14" s="250">
        <v>592674</v>
      </c>
      <c r="L14" s="250">
        <v>0</v>
      </c>
      <c r="M14" s="250">
        <v>197558</v>
      </c>
      <c r="N14" s="250">
        <v>197558</v>
      </c>
      <c r="O14" s="250">
        <v>987790</v>
      </c>
      <c r="P14" s="246" t="s">
        <v>6</v>
      </c>
      <c r="Q14" s="246" t="s">
        <v>136</v>
      </c>
      <c r="R14" s="246" t="s">
        <v>153</v>
      </c>
      <c r="S14" s="252"/>
      <c r="T14" s="252"/>
      <c r="U14" s="251">
        <v>600000</v>
      </c>
      <c r="V14" s="251">
        <v>200000</v>
      </c>
      <c r="W14" s="251">
        <v>800000</v>
      </c>
      <c r="X14" s="251">
        <v>600000</v>
      </c>
      <c r="Y14" s="251">
        <v>200000</v>
      </c>
      <c r="Z14" s="251">
        <v>800000</v>
      </c>
      <c r="AA14" s="258">
        <v>1</v>
      </c>
      <c r="AB14" s="253">
        <v>28</v>
      </c>
      <c r="AC14" s="253">
        <v>2</v>
      </c>
      <c r="AD14" s="253">
        <v>30</v>
      </c>
    </row>
    <row r="15" spans="1:34" customHeight="1" ht="15">
      <c r="A15" s="246" t="s">
        <v>162</v>
      </c>
      <c r="B15" s="246" t="s">
        <v>5</v>
      </c>
      <c r="C15" s="246" t="s">
        <v>1</v>
      </c>
      <c r="D15" s="246" t="s">
        <v>31</v>
      </c>
      <c r="E15" s="247" t="s">
        <v>131</v>
      </c>
      <c r="F15" s="246" t="s">
        <v>160</v>
      </c>
      <c r="G15" s="248" t="s">
        <v>133</v>
      </c>
      <c r="H15" s="249" t="s">
        <v>163</v>
      </c>
      <c r="I15" s="246" t="s">
        <v>12</v>
      </c>
      <c r="J15" s="246" t="s">
        <v>135</v>
      </c>
      <c r="K15" s="250">
        <v>578400</v>
      </c>
      <c r="L15" s="250">
        <v>0</v>
      </c>
      <c r="M15" s="250">
        <v>192800</v>
      </c>
      <c r="N15" s="250">
        <v>192800</v>
      </c>
      <c r="O15" s="250">
        <v>964000</v>
      </c>
      <c r="P15" s="246" t="s">
        <v>6</v>
      </c>
      <c r="Q15" s="246" t="s">
        <v>136</v>
      </c>
      <c r="R15" s="246" t="s">
        <v>164</v>
      </c>
      <c r="S15" s="252"/>
      <c r="T15" s="252"/>
      <c r="U15" s="251">
        <v>600000</v>
      </c>
      <c r="V15" s="251">
        <v>200000</v>
      </c>
      <c r="W15" s="251">
        <v>800000</v>
      </c>
      <c r="X15" s="251">
        <v>600000</v>
      </c>
      <c r="Y15" s="251">
        <v>200000</v>
      </c>
      <c r="Z15" s="251">
        <v>800000</v>
      </c>
      <c r="AA15" s="258">
        <v>1</v>
      </c>
      <c r="AB15" s="253">
        <v>19</v>
      </c>
      <c r="AC15" s="253">
        <v>51</v>
      </c>
      <c r="AD15" s="253">
        <v>70</v>
      </c>
    </row>
    <row r="16" spans="1:34" customHeight="1" ht="15">
      <c r="A16" s="246" t="s">
        <v>165</v>
      </c>
      <c r="B16" s="246" t="s">
        <v>5</v>
      </c>
      <c r="C16" s="246" t="s">
        <v>1</v>
      </c>
      <c r="D16" s="246" t="s">
        <v>31</v>
      </c>
      <c r="E16" s="247" t="s">
        <v>131</v>
      </c>
      <c r="F16" s="246" t="s">
        <v>160</v>
      </c>
      <c r="G16" s="248" t="s">
        <v>133</v>
      </c>
      <c r="H16" s="249" t="s">
        <v>166</v>
      </c>
      <c r="I16" s="246" t="s">
        <v>12</v>
      </c>
      <c r="J16" s="246" t="s">
        <v>135</v>
      </c>
      <c r="K16" s="250">
        <v>600000</v>
      </c>
      <c r="L16" s="250">
        <v>0</v>
      </c>
      <c r="M16" s="250">
        <v>200000</v>
      </c>
      <c r="N16" s="250">
        <v>200000</v>
      </c>
      <c r="O16" s="250">
        <v>1000000</v>
      </c>
      <c r="P16" s="246" t="s">
        <v>6</v>
      </c>
      <c r="Q16" s="246" t="s">
        <v>136</v>
      </c>
      <c r="R16" s="246" t="s">
        <v>137</v>
      </c>
      <c r="S16" s="252"/>
      <c r="T16" s="252"/>
      <c r="U16" s="251">
        <v>600000</v>
      </c>
      <c r="V16" s="251">
        <v>200000</v>
      </c>
      <c r="W16" s="251">
        <v>800000</v>
      </c>
      <c r="X16" s="251">
        <v>600000</v>
      </c>
      <c r="Y16" s="251">
        <v>200000</v>
      </c>
      <c r="Z16" s="251">
        <v>800000</v>
      </c>
      <c r="AA16" s="258">
        <v>1</v>
      </c>
      <c r="AB16" s="253">
        <v>361</v>
      </c>
      <c r="AC16" s="253">
        <v>203</v>
      </c>
      <c r="AD16" s="253">
        <v>564</v>
      </c>
    </row>
    <row r="17" spans="1:34" customHeight="1" ht="15">
      <c r="A17" s="246" t="s">
        <v>167</v>
      </c>
      <c r="B17" s="246" t="s">
        <v>5</v>
      </c>
      <c r="C17" s="246" t="s">
        <v>1</v>
      </c>
      <c r="D17" s="246" t="s">
        <v>71</v>
      </c>
      <c r="E17" s="247" t="s">
        <v>131</v>
      </c>
      <c r="F17" s="246" t="s">
        <v>168</v>
      </c>
      <c r="G17" s="248" t="s">
        <v>103</v>
      </c>
      <c r="H17" s="249" t="s">
        <v>169</v>
      </c>
      <c r="I17" s="246" t="s">
        <v>12</v>
      </c>
      <c r="J17" s="246" t="s">
        <v>135</v>
      </c>
      <c r="K17" s="250">
        <v>599760</v>
      </c>
      <c r="L17" s="250">
        <v>0</v>
      </c>
      <c r="M17" s="250">
        <v>199920</v>
      </c>
      <c r="N17" s="250">
        <v>199920</v>
      </c>
      <c r="O17" s="250">
        <v>999600</v>
      </c>
      <c r="P17" s="246" t="s">
        <v>6</v>
      </c>
      <c r="Q17" s="246" t="s">
        <v>136</v>
      </c>
      <c r="R17" s="246" t="s">
        <v>137</v>
      </c>
      <c r="S17" s="252"/>
      <c r="T17" s="252"/>
      <c r="U17" s="251">
        <v>599760</v>
      </c>
      <c r="V17" s="251">
        <v>199920</v>
      </c>
      <c r="W17" s="251">
        <v>799680</v>
      </c>
      <c r="X17" s="251">
        <v>599760</v>
      </c>
      <c r="Y17" s="251">
        <v>199920</v>
      </c>
      <c r="Z17" s="251">
        <v>799680</v>
      </c>
      <c r="AA17" s="258">
        <v>1</v>
      </c>
      <c r="AB17" s="253">
        <v>138</v>
      </c>
      <c r="AC17" s="253">
        <v>49</v>
      </c>
      <c r="AD17" s="253">
        <v>187</v>
      </c>
    </row>
    <row r="18" spans="1:34" customHeight="1" ht="15">
      <c r="A18" s="246" t="s">
        <v>170</v>
      </c>
      <c r="B18" s="246" t="s">
        <v>5</v>
      </c>
      <c r="C18" s="246" t="s">
        <v>1</v>
      </c>
      <c r="D18" s="246" t="s">
        <v>71</v>
      </c>
      <c r="E18" s="247" t="s">
        <v>131</v>
      </c>
      <c r="F18" s="246" t="s">
        <v>168</v>
      </c>
      <c r="G18" s="248" t="s">
        <v>103</v>
      </c>
      <c r="H18" s="249" t="s">
        <v>171</v>
      </c>
      <c r="I18" s="246" t="s">
        <v>12</v>
      </c>
      <c r="J18" s="246" t="s">
        <v>135</v>
      </c>
      <c r="K18" s="250">
        <v>599880</v>
      </c>
      <c r="L18" s="250">
        <v>0</v>
      </c>
      <c r="M18" s="250">
        <v>199960</v>
      </c>
      <c r="N18" s="250">
        <v>199960</v>
      </c>
      <c r="O18" s="250">
        <v>999800</v>
      </c>
      <c r="P18" s="246" t="s">
        <v>6</v>
      </c>
      <c r="Q18" s="246" t="s">
        <v>136</v>
      </c>
      <c r="R18" s="246" t="s">
        <v>137</v>
      </c>
      <c r="S18" s="252"/>
      <c r="T18" s="252"/>
      <c r="U18" s="251">
        <v>599880</v>
      </c>
      <c r="V18" s="251">
        <v>199960</v>
      </c>
      <c r="W18" s="251">
        <v>799840</v>
      </c>
      <c r="X18" s="251">
        <v>599880</v>
      </c>
      <c r="Y18" s="251">
        <v>199960</v>
      </c>
      <c r="Z18" s="251">
        <v>799840</v>
      </c>
      <c r="AA18" s="258">
        <v>1</v>
      </c>
      <c r="AB18" s="253">
        <v>57</v>
      </c>
      <c r="AC18" s="253">
        <v>105</v>
      </c>
      <c r="AD18" s="253">
        <v>162</v>
      </c>
    </row>
    <row r="19" spans="1:34" customHeight="1" ht="15">
      <c r="A19" s="246" t="s">
        <v>172</v>
      </c>
      <c r="B19" s="246" t="s">
        <v>5</v>
      </c>
      <c r="C19" s="246" t="s">
        <v>1</v>
      </c>
      <c r="D19" s="246" t="s">
        <v>71</v>
      </c>
      <c r="E19" s="247" t="s">
        <v>131</v>
      </c>
      <c r="F19" s="246" t="s">
        <v>168</v>
      </c>
      <c r="G19" s="248" t="s">
        <v>103</v>
      </c>
      <c r="H19" s="249" t="s">
        <v>173</v>
      </c>
      <c r="I19" s="246" t="s">
        <v>12</v>
      </c>
      <c r="J19" s="246" t="s">
        <v>135</v>
      </c>
      <c r="K19" s="250">
        <v>599280</v>
      </c>
      <c r="L19" s="250">
        <v>0</v>
      </c>
      <c r="M19" s="250">
        <v>199760</v>
      </c>
      <c r="N19" s="250">
        <v>199760</v>
      </c>
      <c r="O19" s="250">
        <v>998800</v>
      </c>
      <c r="P19" s="246" t="s">
        <v>6</v>
      </c>
      <c r="Q19" s="246" t="s">
        <v>136</v>
      </c>
      <c r="R19" s="246" t="s">
        <v>137</v>
      </c>
      <c r="S19" s="252"/>
      <c r="T19" s="252"/>
      <c r="U19" s="251">
        <v>599280</v>
      </c>
      <c r="V19" s="251">
        <v>199760</v>
      </c>
      <c r="W19" s="251">
        <v>799040</v>
      </c>
      <c r="X19" s="251">
        <v>599280</v>
      </c>
      <c r="Y19" s="251">
        <v>199760</v>
      </c>
      <c r="Z19" s="251">
        <v>799040</v>
      </c>
      <c r="AA19" s="258">
        <v>1</v>
      </c>
      <c r="AB19" s="253">
        <v>90</v>
      </c>
      <c r="AC19" s="253">
        <v>137</v>
      </c>
      <c r="AD19" s="253">
        <v>227</v>
      </c>
    </row>
    <row r="20" spans="1:34" customHeight="1" ht="15">
      <c r="A20" s="246" t="s">
        <v>174</v>
      </c>
      <c r="B20" s="246" t="s">
        <v>5</v>
      </c>
      <c r="C20" s="246" t="s">
        <v>1</v>
      </c>
      <c r="D20" s="246" t="s">
        <v>71</v>
      </c>
      <c r="E20" s="247" t="s">
        <v>131</v>
      </c>
      <c r="F20" s="246" t="s">
        <v>175</v>
      </c>
      <c r="G20" s="248" t="s">
        <v>103</v>
      </c>
      <c r="H20" s="249" t="s">
        <v>176</v>
      </c>
      <c r="I20" s="246" t="s">
        <v>12</v>
      </c>
      <c r="J20" s="246" t="s">
        <v>135</v>
      </c>
      <c r="K20" s="250">
        <v>556653.6</v>
      </c>
      <c r="L20" s="250">
        <v>0</v>
      </c>
      <c r="M20" s="250">
        <v>185551.2</v>
      </c>
      <c r="N20" s="250">
        <v>185551.2</v>
      </c>
      <c r="O20" s="250">
        <v>927756</v>
      </c>
      <c r="P20" s="246" t="s">
        <v>6</v>
      </c>
      <c r="Q20" s="246" t="s">
        <v>136</v>
      </c>
      <c r="R20" s="246" t="s">
        <v>137</v>
      </c>
      <c r="S20" s="252"/>
      <c r="T20" s="252"/>
      <c r="U20" s="251">
        <v>556668</v>
      </c>
      <c r="V20" s="251">
        <v>185556</v>
      </c>
      <c r="W20" s="251">
        <v>742224</v>
      </c>
      <c r="X20" s="251">
        <v>556668</v>
      </c>
      <c r="Y20" s="251">
        <v>185556</v>
      </c>
      <c r="Z20" s="251">
        <v>742224</v>
      </c>
      <c r="AA20" s="258">
        <v>1</v>
      </c>
      <c r="AB20" s="253">
        <v>2</v>
      </c>
      <c r="AC20" s="253">
        <v>38</v>
      </c>
      <c r="AD20" s="253">
        <v>40</v>
      </c>
    </row>
    <row r="21" spans="1:34" customHeight="1" ht="15">
      <c r="A21" s="246" t="s">
        <v>177</v>
      </c>
      <c r="B21" s="246" t="s">
        <v>5</v>
      </c>
      <c r="C21" s="246" t="s">
        <v>1</v>
      </c>
      <c r="D21" s="246" t="s">
        <v>71</v>
      </c>
      <c r="E21" s="247" t="s">
        <v>131</v>
      </c>
      <c r="F21" s="246" t="s">
        <v>175</v>
      </c>
      <c r="G21" s="248" t="s">
        <v>103</v>
      </c>
      <c r="H21" s="249" t="s">
        <v>178</v>
      </c>
      <c r="I21" s="246" t="s">
        <v>12</v>
      </c>
      <c r="J21" s="246" t="s">
        <v>135</v>
      </c>
      <c r="K21" s="250">
        <v>599925</v>
      </c>
      <c r="L21" s="250">
        <v>0</v>
      </c>
      <c r="M21" s="250">
        <v>199975</v>
      </c>
      <c r="N21" s="250">
        <v>199975</v>
      </c>
      <c r="O21" s="250">
        <v>999875</v>
      </c>
      <c r="P21" s="246" t="s">
        <v>6</v>
      </c>
      <c r="Q21" s="246" t="s">
        <v>136</v>
      </c>
      <c r="R21" s="246" t="s">
        <v>137</v>
      </c>
      <c r="S21" s="252"/>
      <c r="T21" s="252"/>
      <c r="U21" s="251">
        <v>600000</v>
      </c>
      <c r="V21" s="251">
        <v>200000</v>
      </c>
      <c r="W21" s="251">
        <v>800000</v>
      </c>
      <c r="X21" s="251">
        <v>600000</v>
      </c>
      <c r="Y21" s="251">
        <v>200000</v>
      </c>
      <c r="Z21" s="251">
        <v>800000</v>
      </c>
      <c r="AA21" s="258">
        <v>1</v>
      </c>
      <c r="AB21" s="253">
        <v>0</v>
      </c>
      <c r="AC21" s="253">
        <v>50</v>
      </c>
      <c r="AD21" s="253">
        <v>50</v>
      </c>
    </row>
    <row r="22" spans="1:34" customHeight="1" ht="15">
      <c r="A22" s="246" t="s">
        <v>179</v>
      </c>
      <c r="B22" s="246" t="s">
        <v>5</v>
      </c>
      <c r="C22" s="246" t="s">
        <v>1</v>
      </c>
      <c r="D22" s="246" t="s">
        <v>0</v>
      </c>
      <c r="E22" s="247" t="s">
        <v>131</v>
      </c>
      <c r="F22" s="246" t="s">
        <v>132</v>
      </c>
      <c r="G22" s="248" t="s">
        <v>133</v>
      </c>
      <c r="H22" s="249" t="s">
        <v>134</v>
      </c>
      <c r="I22" s="246" t="s">
        <v>12</v>
      </c>
      <c r="J22" s="246" t="s">
        <v>135</v>
      </c>
      <c r="K22" s="250">
        <v>600000</v>
      </c>
      <c r="L22" s="250">
        <v>0</v>
      </c>
      <c r="M22" s="250">
        <v>200000</v>
      </c>
      <c r="N22" s="250">
        <v>200000</v>
      </c>
      <c r="O22" s="250">
        <v>1000000</v>
      </c>
      <c r="P22" s="246" t="s">
        <v>6</v>
      </c>
      <c r="Q22" s="246" t="s">
        <v>136</v>
      </c>
      <c r="R22" s="246" t="s">
        <v>137</v>
      </c>
      <c r="S22" s="252"/>
      <c r="T22" s="252"/>
      <c r="U22" s="251">
        <v>600000</v>
      </c>
      <c r="V22" s="251">
        <v>200000</v>
      </c>
      <c r="W22" s="251">
        <v>800000</v>
      </c>
      <c r="X22" s="251">
        <v>600000</v>
      </c>
      <c r="Y22" s="251">
        <v>200000</v>
      </c>
      <c r="Z22" s="251">
        <v>800000</v>
      </c>
      <c r="AA22" s="258">
        <v>1</v>
      </c>
      <c r="AB22" s="253">
        <v>57</v>
      </c>
      <c r="AC22" s="253">
        <v>2</v>
      </c>
      <c r="AD22" s="253">
        <v>59</v>
      </c>
    </row>
    <row r="23" spans="1:34" customHeight="1" ht="15">
      <c r="A23" s="246" t="s">
        <v>180</v>
      </c>
      <c r="B23" s="246" t="s">
        <v>5</v>
      </c>
      <c r="C23" s="246" t="s">
        <v>1</v>
      </c>
      <c r="D23" s="246" t="s">
        <v>31</v>
      </c>
      <c r="E23" s="247" t="s">
        <v>131</v>
      </c>
      <c r="F23" s="246" t="s">
        <v>160</v>
      </c>
      <c r="G23" s="248" t="s">
        <v>133</v>
      </c>
      <c r="H23" s="249" t="s">
        <v>181</v>
      </c>
      <c r="I23" s="246" t="s">
        <v>12</v>
      </c>
      <c r="J23" s="246" t="s">
        <v>135</v>
      </c>
      <c r="K23" s="250">
        <v>585600</v>
      </c>
      <c r="L23" s="250">
        <v>0</v>
      </c>
      <c r="M23" s="250">
        <v>195200</v>
      </c>
      <c r="N23" s="250">
        <v>195200</v>
      </c>
      <c r="O23" s="250">
        <v>976000</v>
      </c>
      <c r="P23" s="246" t="s">
        <v>6</v>
      </c>
      <c r="Q23" s="246" t="s">
        <v>136</v>
      </c>
      <c r="R23" s="246" t="s">
        <v>182</v>
      </c>
      <c r="S23" s="252"/>
      <c r="T23" s="252"/>
      <c r="U23" s="251">
        <v>600000</v>
      </c>
      <c r="V23" s="251">
        <v>200000</v>
      </c>
      <c r="W23" s="251">
        <v>800000</v>
      </c>
      <c r="X23" s="251">
        <v>600000</v>
      </c>
      <c r="Y23" s="251">
        <v>200000</v>
      </c>
      <c r="Z23" s="251">
        <v>800000</v>
      </c>
      <c r="AA23" s="258">
        <v>1</v>
      </c>
      <c r="AB23" s="253">
        <v>23</v>
      </c>
      <c r="AC23" s="253">
        <v>8</v>
      </c>
      <c r="AD23" s="253">
        <v>31</v>
      </c>
    </row>
    <row r="24" spans="1:34" customHeight="1" ht="15">
      <c r="A24" s="246" t="s">
        <v>183</v>
      </c>
      <c r="B24" s="246" t="s">
        <v>5</v>
      </c>
      <c r="C24" s="246" t="s">
        <v>1</v>
      </c>
      <c r="D24" s="246" t="s">
        <v>31</v>
      </c>
      <c r="E24" s="247" t="s">
        <v>131</v>
      </c>
      <c r="F24" s="246" t="s">
        <v>184</v>
      </c>
      <c r="G24" s="248" t="s">
        <v>103</v>
      </c>
      <c r="H24" s="249" t="s">
        <v>185</v>
      </c>
      <c r="I24" s="246" t="s">
        <v>16</v>
      </c>
      <c r="J24" s="246" t="s">
        <v>135</v>
      </c>
      <c r="K24" s="250">
        <v>657618</v>
      </c>
      <c r="L24" s="250">
        <v>0</v>
      </c>
      <c r="M24" s="250">
        <v>219206</v>
      </c>
      <c r="N24" s="250">
        <v>219206</v>
      </c>
      <c r="O24" s="250">
        <v>1096030</v>
      </c>
      <c r="P24" s="246" t="s">
        <v>6</v>
      </c>
      <c r="Q24" s="246" t="s">
        <v>136</v>
      </c>
      <c r="R24" s="246" t="s">
        <v>186</v>
      </c>
      <c r="S24" s="252"/>
      <c r="T24" s="252"/>
      <c r="U24" s="251">
        <v>1047876</v>
      </c>
      <c r="V24" s="251">
        <v>349292</v>
      </c>
      <c r="W24" s="251">
        <v>1397168</v>
      </c>
      <c r="X24" s="251">
        <v>1047876</v>
      </c>
      <c r="Y24" s="251">
        <v>349292</v>
      </c>
      <c r="Z24" s="251">
        <v>1397168</v>
      </c>
      <c r="AA24" s="258">
        <v>1</v>
      </c>
      <c r="AB24" s="253">
        <v>1</v>
      </c>
      <c r="AC24" s="253">
        <v>19</v>
      </c>
      <c r="AD24" s="253">
        <v>20</v>
      </c>
    </row>
    <row r="25" spans="1:34" customHeight="1" ht="15">
      <c r="A25" s="246" t="s">
        <v>187</v>
      </c>
      <c r="B25" s="246" t="s">
        <v>5</v>
      </c>
      <c r="C25" s="246" t="s">
        <v>1</v>
      </c>
      <c r="D25" s="246" t="s">
        <v>31</v>
      </c>
      <c r="E25" s="247" t="s">
        <v>131</v>
      </c>
      <c r="F25" s="246" t="s">
        <v>188</v>
      </c>
      <c r="G25" s="248" t="s">
        <v>103</v>
      </c>
      <c r="H25" s="249" t="s">
        <v>189</v>
      </c>
      <c r="I25" s="246" t="s">
        <v>12</v>
      </c>
      <c r="J25" s="246" t="s">
        <v>135</v>
      </c>
      <c r="K25" s="250">
        <v>346764</v>
      </c>
      <c r="L25" s="250">
        <v>0</v>
      </c>
      <c r="M25" s="250">
        <v>115588</v>
      </c>
      <c r="N25" s="250">
        <v>115588</v>
      </c>
      <c r="O25" s="250">
        <v>577940</v>
      </c>
      <c r="P25" s="246" t="s">
        <v>6</v>
      </c>
      <c r="Q25" s="246" t="s">
        <v>136</v>
      </c>
      <c r="R25" s="246" t="s">
        <v>190</v>
      </c>
      <c r="S25" s="252"/>
      <c r="T25" s="252"/>
      <c r="U25" s="251">
        <v>599949</v>
      </c>
      <c r="V25" s="251">
        <v>199983</v>
      </c>
      <c r="W25" s="251">
        <v>799932</v>
      </c>
      <c r="X25" s="251">
        <v>599949</v>
      </c>
      <c r="Y25" s="251">
        <v>199983</v>
      </c>
      <c r="Z25" s="251">
        <v>799932</v>
      </c>
      <c r="AA25" s="258">
        <v>1</v>
      </c>
      <c r="AB25" s="253">
        <v>79</v>
      </c>
      <c r="AC25" s="253">
        <v>67</v>
      </c>
      <c r="AD25" s="253">
        <v>146</v>
      </c>
    </row>
    <row r="26" spans="1:34" customHeight="1" ht="15">
      <c r="A26" s="246" t="s">
        <v>191</v>
      </c>
      <c r="B26" s="246" t="s">
        <v>5</v>
      </c>
      <c r="C26" s="246" t="s">
        <v>1</v>
      </c>
      <c r="D26" s="246" t="s">
        <v>31</v>
      </c>
      <c r="E26" s="247" t="s">
        <v>131</v>
      </c>
      <c r="F26" s="246" t="s">
        <v>192</v>
      </c>
      <c r="G26" s="248" t="s">
        <v>103</v>
      </c>
      <c r="H26" s="249" t="s">
        <v>193</v>
      </c>
      <c r="I26" s="246" t="s">
        <v>12</v>
      </c>
      <c r="J26" s="246" t="s">
        <v>135</v>
      </c>
      <c r="K26" s="250">
        <v>569136</v>
      </c>
      <c r="L26" s="250">
        <v>0</v>
      </c>
      <c r="M26" s="250">
        <v>189712</v>
      </c>
      <c r="N26" s="250">
        <v>189712</v>
      </c>
      <c r="O26" s="250">
        <v>948560</v>
      </c>
      <c r="P26" s="246" t="s">
        <v>6</v>
      </c>
      <c r="Q26" s="246" t="s">
        <v>136</v>
      </c>
      <c r="R26" s="246" t="s">
        <v>147</v>
      </c>
      <c r="S26" s="252"/>
      <c r="T26" s="252"/>
      <c r="U26" s="251">
        <v>587400</v>
      </c>
      <c r="V26" s="251">
        <v>195800</v>
      </c>
      <c r="W26" s="251">
        <v>783200</v>
      </c>
      <c r="X26" s="251">
        <v>587400</v>
      </c>
      <c r="Y26" s="251">
        <v>195800</v>
      </c>
      <c r="Z26" s="251">
        <v>783200</v>
      </c>
      <c r="AA26" s="258">
        <v>1</v>
      </c>
      <c r="AB26" s="253">
        <v>15</v>
      </c>
      <c r="AC26" s="253">
        <v>21</v>
      </c>
      <c r="AD26" s="253">
        <v>36</v>
      </c>
    </row>
    <row r="27" spans="1:34" customHeight="1" ht="15">
      <c r="A27" s="246" t="s">
        <v>194</v>
      </c>
      <c r="B27" s="246" t="s">
        <v>5</v>
      </c>
      <c r="C27" s="246" t="s">
        <v>1</v>
      </c>
      <c r="D27" s="246" t="s">
        <v>31</v>
      </c>
      <c r="E27" s="247" t="s">
        <v>131</v>
      </c>
      <c r="F27" s="246" t="s">
        <v>195</v>
      </c>
      <c r="G27" s="248" t="s">
        <v>103</v>
      </c>
      <c r="H27" s="249" t="s">
        <v>196</v>
      </c>
      <c r="I27" s="246" t="s">
        <v>12</v>
      </c>
      <c r="J27" s="246" t="s">
        <v>135</v>
      </c>
      <c r="K27" s="250">
        <v>590666.4</v>
      </c>
      <c r="L27" s="250">
        <v>0</v>
      </c>
      <c r="M27" s="250">
        <v>196888.8</v>
      </c>
      <c r="N27" s="250">
        <v>196888.8</v>
      </c>
      <c r="O27" s="250">
        <v>984444</v>
      </c>
      <c r="P27" s="246" t="s">
        <v>6</v>
      </c>
      <c r="Q27" s="246" t="s">
        <v>136</v>
      </c>
      <c r="R27" s="246" t="s">
        <v>153</v>
      </c>
      <c r="S27" s="252"/>
      <c r="T27" s="252"/>
      <c r="U27" s="251">
        <v>597888.6</v>
      </c>
      <c r="V27" s="251">
        <v>199296.2</v>
      </c>
      <c r="W27" s="251">
        <v>797184.8</v>
      </c>
      <c r="X27" s="251">
        <v>597888.6</v>
      </c>
      <c r="Y27" s="251">
        <v>199296.2</v>
      </c>
      <c r="Z27" s="251">
        <v>797184.8</v>
      </c>
      <c r="AA27" s="258">
        <v>1</v>
      </c>
      <c r="AB27" s="253">
        <v>28</v>
      </c>
      <c r="AC27" s="253">
        <v>41</v>
      </c>
      <c r="AD27" s="253">
        <v>69</v>
      </c>
    </row>
    <row r="28" spans="1:34" customHeight="1" ht="15">
      <c r="A28" s="246" t="s">
        <v>197</v>
      </c>
      <c r="B28" s="246" t="s">
        <v>5</v>
      </c>
      <c r="C28" s="246" t="s">
        <v>1</v>
      </c>
      <c r="D28" s="246" t="s">
        <v>31</v>
      </c>
      <c r="E28" s="247" t="s">
        <v>131</v>
      </c>
      <c r="F28" s="246" t="s">
        <v>188</v>
      </c>
      <c r="G28" s="248" t="s">
        <v>103</v>
      </c>
      <c r="H28" s="249" t="s">
        <v>198</v>
      </c>
      <c r="I28" s="246" t="s">
        <v>16</v>
      </c>
      <c r="J28" s="246" t="s">
        <v>199</v>
      </c>
      <c r="K28" s="250">
        <v>3645336</v>
      </c>
      <c r="L28" s="250">
        <v>0</v>
      </c>
      <c r="M28" s="250">
        <v>1215112</v>
      </c>
      <c r="N28" s="250">
        <v>1215112</v>
      </c>
      <c r="O28" s="250">
        <v>6075560</v>
      </c>
      <c r="P28" s="246" t="s">
        <v>6</v>
      </c>
      <c r="Q28" s="246" t="s">
        <v>136</v>
      </c>
      <c r="R28" s="246" t="s">
        <v>182</v>
      </c>
      <c r="S28" s="252"/>
      <c r="T28" s="252"/>
      <c r="U28" s="251">
        <v>3733200</v>
      </c>
      <c r="V28" s="251">
        <v>1244400</v>
      </c>
      <c r="W28" s="251">
        <v>4977600</v>
      </c>
      <c r="X28" s="251">
        <v>3733200</v>
      </c>
      <c r="Y28" s="251">
        <v>1244400</v>
      </c>
      <c r="Z28" s="251">
        <v>4977600</v>
      </c>
      <c r="AA28" s="258">
        <v>10</v>
      </c>
      <c r="AB28" s="253">
        <v>607</v>
      </c>
      <c r="AC28" s="253">
        <v>595</v>
      </c>
      <c r="AD28" s="253">
        <v>1202</v>
      </c>
    </row>
    <row r="29" spans="1:34" customHeight="1" ht="15">
      <c r="A29" s="246" t="s">
        <v>200</v>
      </c>
      <c r="B29" s="246" t="s">
        <v>5</v>
      </c>
      <c r="C29" s="246" t="s">
        <v>1</v>
      </c>
      <c r="D29" s="246" t="s">
        <v>31</v>
      </c>
      <c r="E29" s="247" t="s">
        <v>131</v>
      </c>
      <c r="F29" s="246" t="s">
        <v>145</v>
      </c>
      <c r="G29" s="248" t="s">
        <v>103</v>
      </c>
      <c r="H29" s="249" t="s">
        <v>201</v>
      </c>
      <c r="I29" s="246" t="s">
        <v>12</v>
      </c>
      <c r="J29" s="246" t="s">
        <v>135</v>
      </c>
      <c r="K29" s="250">
        <v>546279</v>
      </c>
      <c r="L29" s="250">
        <v>0</v>
      </c>
      <c r="M29" s="250">
        <v>182093</v>
      </c>
      <c r="N29" s="250">
        <v>182093</v>
      </c>
      <c r="O29" s="250">
        <v>910465</v>
      </c>
      <c r="P29" s="246" t="s">
        <v>6</v>
      </c>
      <c r="Q29" s="246" t="s">
        <v>136</v>
      </c>
      <c r="R29" s="246" t="s">
        <v>137</v>
      </c>
      <c r="S29" s="252"/>
      <c r="T29" s="252"/>
      <c r="U29" s="251">
        <v>546432</v>
      </c>
      <c r="V29" s="251">
        <v>182144</v>
      </c>
      <c r="W29" s="251">
        <v>728576</v>
      </c>
      <c r="X29" s="251">
        <v>546432</v>
      </c>
      <c r="Y29" s="251">
        <v>182144</v>
      </c>
      <c r="Z29" s="251">
        <v>728576</v>
      </c>
      <c r="AA29" s="258">
        <v>1</v>
      </c>
      <c r="AB29" s="253">
        <v>24</v>
      </c>
      <c r="AC29" s="253">
        <v>9</v>
      </c>
      <c r="AD29" s="253">
        <v>33</v>
      </c>
    </row>
    <row r="30" spans="1:34" customHeight="1" ht="15">
      <c r="A30" s="246" t="s">
        <v>202</v>
      </c>
      <c r="B30" s="246" t="s">
        <v>5</v>
      </c>
      <c r="C30" s="246" t="s">
        <v>1</v>
      </c>
      <c r="D30" s="246" t="s">
        <v>31</v>
      </c>
      <c r="E30" s="247" t="s">
        <v>131</v>
      </c>
      <c r="F30" s="246" t="s">
        <v>192</v>
      </c>
      <c r="G30" s="248" t="s">
        <v>103</v>
      </c>
      <c r="H30" s="249" t="s">
        <v>203</v>
      </c>
      <c r="I30" s="246" t="s">
        <v>12</v>
      </c>
      <c r="J30" s="246" t="s">
        <v>135</v>
      </c>
      <c r="K30" s="250">
        <v>588000</v>
      </c>
      <c r="L30" s="250">
        <v>0</v>
      </c>
      <c r="M30" s="250">
        <v>196000</v>
      </c>
      <c r="N30" s="250">
        <v>196000</v>
      </c>
      <c r="O30" s="250">
        <v>980000</v>
      </c>
      <c r="P30" s="246" t="s">
        <v>6</v>
      </c>
      <c r="Q30" s="246" t="s">
        <v>136</v>
      </c>
      <c r="R30" s="246" t="s">
        <v>182</v>
      </c>
      <c r="S30" s="252"/>
      <c r="T30" s="252"/>
      <c r="U30" s="251">
        <v>600000</v>
      </c>
      <c r="V30" s="251">
        <v>200000</v>
      </c>
      <c r="W30" s="251">
        <v>800000</v>
      </c>
      <c r="X30" s="251">
        <v>600000</v>
      </c>
      <c r="Y30" s="251">
        <v>200000</v>
      </c>
      <c r="Z30" s="251">
        <v>800000</v>
      </c>
      <c r="AA30" s="258">
        <v>1</v>
      </c>
      <c r="AB30" s="253">
        <v>33</v>
      </c>
      <c r="AC30" s="253">
        <v>5</v>
      </c>
      <c r="AD30" s="253">
        <v>38</v>
      </c>
    </row>
    <row r="31" spans="1:34" customHeight="1" ht="15">
      <c r="A31" s="246" t="s">
        <v>204</v>
      </c>
      <c r="B31" s="246" t="s">
        <v>5</v>
      </c>
      <c r="C31" s="246" t="s">
        <v>1</v>
      </c>
      <c r="D31" s="246" t="s">
        <v>31</v>
      </c>
      <c r="E31" s="247" t="s">
        <v>131</v>
      </c>
      <c r="F31" s="246" t="s">
        <v>160</v>
      </c>
      <c r="G31" s="248" t="s">
        <v>103</v>
      </c>
      <c r="H31" s="249" t="s">
        <v>205</v>
      </c>
      <c r="I31" s="246" t="s">
        <v>12</v>
      </c>
      <c r="J31" s="246" t="s">
        <v>135</v>
      </c>
      <c r="K31" s="250">
        <v>600000</v>
      </c>
      <c r="L31" s="250">
        <v>0</v>
      </c>
      <c r="M31" s="250">
        <v>200000</v>
      </c>
      <c r="N31" s="250">
        <v>200000</v>
      </c>
      <c r="O31" s="250">
        <v>1000000</v>
      </c>
      <c r="P31" s="246" t="s">
        <v>6</v>
      </c>
      <c r="Q31" s="246" t="s">
        <v>136</v>
      </c>
      <c r="R31" s="246" t="s">
        <v>137</v>
      </c>
      <c r="S31" s="252"/>
      <c r="T31" s="252"/>
      <c r="U31" s="251">
        <v>600000</v>
      </c>
      <c r="V31" s="251">
        <v>200000</v>
      </c>
      <c r="W31" s="251">
        <v>800000</v>
      </c>
      <c r="X31" s="251">
        <v>600000</v>
      </c>
      <c r="Y31" s="251">
        <v>200000</v>
      </c>
      <c r="Z31" s="251">
        <v>800000</v>
      </c>
      <c r="AA31" s="258">
        <v>1</v>
      </c>
      <c r="AB31" s="253">
        <v>93</v>
      </c>
      <c r="AC31" s="253">
        <v>79</v>
      </c>
      <c r="AD31" s="253">
        <v>172</v>
      </c>
    </row>
    <row r="32" spans="1:34" customHeight="1" ht="15">
      <c r="A32" s="246" t="s">
        <v>206</v>
      </c>
      <c r="B32" s="246" t="s">
        <v>5</v>
      </c>
      <c r="C32" s="246" t="s">
        <v>1</v>
      </c>
      <c r="D32" s="246" t="s">
        <v>31</v>
      </c>
      <c r="E32" s="247" t="s">
        <v>131</v>
      </c>
      <c r="F32" s="246" t="s">
        <v>145</v>
      </c>
      <c r="G32" s="248" t="s">
        <v>103</v>
      </c>
      <c r="H32" s="249" t="s">
        <v>207</v>
      </c>
      <c r="I32" s="246" t="s">
        <v>12</v>
      </c>
      <c r="J32" s="246" t="s">
        <v>135</v>
      </c>
      <c r="K32" s="250">
        <v>533760</v>
      </c>
      <c r="L32" s="250">
        <v>0</v>
      </c>
      <c r="M32" s="250">
        <v>177920</v>
      </c>
      <c r="N32" s="250">
        <v>177920</v>
      </c>
      <c r="O32" s="250">
        <v>889600</v>
      </c>
      <c r="P32" s="246" t="s">
        <v>6</v>
      </c>
      <c r="Q32" s="246" t="s">
        <v>136</v>
      </c>
      <c r="R32" s="246" t="s">
        <v>208</v>
      </c>
      <c r="S32" s="252"/>
      <c r="T32" s="252"/>
      <c r="U32" s="251">
        <v>600000</v>
      </c>
      <c r="V32" s="251">
        <v>200000</v>
      </c>
      <c r="W32" s="251">
        <v>800000</v>
      </c>
      <c r="X32" s="251">
        <v>600000</v>
      </c>
      <c r="Y32" s="251">
        <v>200000</v>
      </c>
      <c r="Z32" s="251">
        <v>800000</v>
      </c>
      <c r="AA32" s="258">
        <v>1</v>
      </c>
      <c r="AB32" s="253">
        <v>167</v>
      </c>
      <c r="AC32" s="253">
        <v>29</v>
      </c>
      <c r="AD32" s="253">
        <v>196</v>
      </c>
    </row>
    <row r="33" spans="1:34" customHeight="1" ht="15">
      <c r="A33" s="246" t="s">
        <v>209</v>
      </c>
      <c r="B33" s="246" t="s">
        <v>5</v>
      </c>
      <c r="C33" s="246" t="s">
        <v>1</v>
      </c>
      <c r="D33" s="246" t="s">
        <v>31</v>
      </c>
      <c r="E33" s="247" t="s">
        <v>131</v>
      </c>
      <c r="F33" s="246" t="s">
        <v>145</v>
      </c>
      <c r="G33" s="248" t="s">
        <v>103</v>
      </c>
      <c r="H33" s="249" t="s">
        <v>210</v>
      </c>
      <c r="I33" s="246" t="s">
        <v>12</v>
      </c>
      <c r="J33" s="246" t="s">
        <v>135</v>
      </c>
      <c r="K33" s="250">
        <v>506154</v>
      </c>
      <c r="L33" s="250">
        <v>0</v>
      </c>
      <c r="M33" s="250">
        <v>168718</v>
      </c>
      <c r="N33" s="250">
        <v>168718</v>
      </c>
      <c r="O33" s="250">
        <v>843590</v>
      </c>
      <c r="P33" s="246" t="s">
        <v>6</v>
      </c>
      <c r="Q33" s="246" t="s">
        <v>136</v>
      </c>
      <c r="R33" s="246" t="s">
        <v>211</v>
      </c>
      <c r="S33" s="252"/>
      <c r="T33" s="252"/>
      <c r="U33" s="251">
        <v>583920</v>
      </c>
      <c r="V33" s="251">
        <v>194640</v>
      </c>
      <c r="W33" s="251">
        <v>778560</v>
      </c>
      <c r="X33" s="251">
        <v>583920</v>
      </c>
      <c r="Y33" s="251">
        <v>194640</v>
      </c>
      <c r="Z33" s="251">
        <v>778560</v>
      </c>
      <c r="AA33" s="258">
        <v>1</v>
      </c>
      <c r="AB33" s="253">
        <v>451</v>
      </c>
      <c r="AC33" s="253">
        <v>545</v>
      </c>
      <c r="AD33" s="253">
        <v>996</v>
      </c>
    </row>
    <row r="34" spans="1:34" customHeight="1" ht="15">
      <c r="A34" s="246" t="s">
        <v>212</v>
      </c>
      <c r="B34" s="246" t="s">
        <v>5</v>
      </c>
      <c r="C34" s="246" t="s">
        <v>1</v>
      </c>
      <c r="D34" s="246" t="s">
        <v>31</v>
      </c>
      <c r="E34" s="247" t="s">
        <v>131</v>
      </c>
      <c r="F34" s="246" t="s">
        <v>213</v>
      </c>
      <c r="G34" s="248" t="s">
        <v>103</v>
      </c>
      <c r="H34" s="249" t="s">
        <v>214</v>
      </c>
      <c r="I34" s="246" t="s">
        <v>12</v>
      </c>
      <c r="J34" s="246" t="s">
        <v>135</v>
      </c>
      <c r="K34" s="250">
        <v>527640</v>
      </c>
      <c r="L34" s="250">
        <v>0</v>
      </c>
      <c r="M34" s="250">
        <v>175880</v>
      </c>
      <c r="N34" s="250">
        <v>175880</v>
      </c>
      <c r="O34" s="250">
        <v>879400</v>
      </c>
      <c r="P34" s="246" t="s">
        <v>6</v>
      </c>
      <c r="Q34" s="246" t="s">
        <v>136</v>
      </c>
      <c r="R34" s="246" t="s">
        <v>215</v>
      </c>
      <c r="S34" s="252"/>
      <c r="T34" s="252"/>
      <c r="U34" s="251">
        <v>600000</v>
      </c>
      <c r="V34" s="251">
        <v>200000</v>
      </c>
      <c r="W34" s="251">
        <v>800000</v>
      </c>
      <c r="X34" s="251">
        <v>576000</v>
      </c>
      <c r="Y34" s="251">
        <v>192000</v>
      </c>
      <c r="Z34" s="251">
        <v>768000</v>
      </c>
      <c r="AA34" s="258">
        <v>1</v>
      </c>
      <c r="AB34" s="253">
        <v>77</v>
      </c>
      <c r="AC34" s="253">
        <v>180</v>
      </c>
      <c r="AD34" s="253">
        <v>257</v>
      </c>
    </row>
    <row r="35" spans="1:34" customHeight="1" ht="15">
      <c r="A35" s="246" t="s">
        <v>216</v>
      </c>
      <c r="B35" s="246" t="s">
        <v>5</v>
      </c>
      <c r="C35" s="246" t="s">
        <v>1</v>
      </c>
      <c r="D35" s="246" t="s">
        <v>56</v>
      </c>
      <c r="E35" s="247" t="s">
        <v>131</v>
      </c>
      <c r="F35" s="246" t="s">
        <v>217</v>
      </c>
      <c r="G35" s="248" t="s">
        <v>103</v>
      </c>
      <c r="H35" s="249" t="s">
        <v>218</v>
      </c>
      <c r="I35" s="246" t="s">
        <v>12</v>
      </c>
      <c r="J35" s="246" t="s">
        <v>135</v>
      </c>
      <c r="K35" s="250">
        <v>596250</v>
      </c>
      <c r="L35" s="250">
        <v>0</v>
      </c>
      <c r="M35" s="250">
        <v>198750</v>
      </c>
      <c r="N35" s="250">
        <v>198750</v>
      </c>
      <c r="O35" s="250">
        <v>993750</v>
      </c>
      <c r="P35" s="246" t="s">
        <v>6</v>
      </c>
      <c r="Q35" s="246" t="s">
        <v>136</v>
      </c>
      <c r="R35" s="246" t="s">
        <v>153</v>
      </c>
      <c r="S35" s="252"/>
      <c r="T35" s="252"/>
      <c r="U35" s="251">
        <v>596250</v>
      </c>
      <c r="V35" s="251">
        <v>198750</v>
      </c>
      <c r="W35" s="251">
        <v>795000</v>
      </c>
      <c r="X35" s="251">
        <v>596250</v>
      </c>
      <c r="Y35" s="251">
        <v>198750</v>
      </c>
      <c r="Z35" s="251">
        <v>795000</v>
      </c>
      <c r="AA35" s="258">
        <v>1</v>
      </c>
      <c r="AB35" s="253">
        <v>7</v>
      </c>
      <c r="AC35" s="253">
        <v>43</v>
      </c>
      <c r="AD35" s="253">
        <v>50</v>
      </c>
    </row>
    <row r="36" spans="1:34" customHeight="1" ht="15">
      <c r="A36" s="246" t="s">
        <v>219</v>
      </c>
      <c r="B36" s="246" t="s">
        <v>5</v>
      </c>
      <c r="C36" s="246" t="s">
        <v>1</v>
      </c>
      <c r="D36" s="246" t="s">
        <v>56</v>
      </c>
      <c r="E36" s="247" t="s">
        <v>131</v>
      </c>
      <c r="F36" s="246" t="s">
        <v>220</v>
      </c>
      <c r="G36" s="248" t="s">
        <v>103</v>
      </c>
      <c r="H36" s="249" t="s">
        <v>134</v>
      </c>
      <c r="I36" s="246" t="s">
        <v>12</v>
      </c>
      <c r="J36" s="246" t="s">
        <v>135</v>
      </c>
      <c r="K36" s="250">
        <v>600000</v>
      </c>
      <c r="L36" s="250">
        <v>0</v>
      </c>
      <c r="M36" s="250">
        <v>200000</v>
      </c>
      <c r="N36" s="250">
        <v>200000</v>
      </c>
      <c r="O36" s="250">
        <v>1000000</v>
      </c>
      <c r="P36" s="246" t="s">
        <v>6</v>
      </c>
      <c r="Q36" s="246" t="s">
        <v>136</v>
      </c>
      <c r="R36" s="246" t="s">
        <v>137</v>
      </c>
      <c r="S36" s="252"/>
      <c r="T36" s="252"/>
      <c r="U36" s="251">
        <v>600000</v>
      </c>
      <c r="V36" s="251">
        <v>200000</v>
      </c>
      <c r="W36" s="251">
        <v>800000</v>
      </c>
      <c r="X36" s="251">
        <v>600000</v>
      </c>
      <c r="Y36" s="251">
        <v>200000</v>
      </c>
      <c r="Z36" s="251">
        <v>800000</v>
      </c>
      <c r="AA36" s="258">
        <v>1</v>
      </c>
      <c r="AB36" s="253">
        <v>31</v>
      </c>
      <c r="AC36" s="253">
        <v>15</v>
      </c>
      <c r="AD36" s="253">
        <v>46</v>
      </c>
    </row>
    <row r="37" spans="1:34" customHeight="1" ht="15">
      <c r="A37" s="246" t="s">
        <v>221</v>
      </c>
      <c r="B37" s="246" t="s">
        <v>5</v>
      </c>
      <c r="C37" s="246" t="s">
        <v>1</v>
      </c>
      <c r="D37" s="246" t="s">
        <v>61</v>
      </c>
      <c r="E37" s="247" t="s">
        <v>131</v>
      </c>
      <c r="F37" s="246" t="s">
        <v>222</v>
      </c>
      <c r="G37" s="248" t="s">
        <v>103</v>
      </c>
      <c r="H37" s="249" t="s">
        <v>223</v>
      </c>
      <c r="I37" s="246" t="s">
        <v>16</v>
      </c>
      <c r="J37" s="246" t="s">
        <v>199</v>
      </c>
      <c r="K37" s="250">
        <v>3955046.96</v>
      </c>
      <c r="L37" s="250">
        <v>0</v>
      </c>
      <c r="M37" s="250">
        <v>1318348.99</v>
      </c>
      <c r="N37" s="250">
        <v>1318348.99</v>
      </c>
      <c r="O37" s="250">
        <v>6591744.93</v>
      </c>
      <c r="P37" s="246" t="s">
        <v>6</v>
      </c>
      <c r="Q37" s="246" t="s">
        <v>136</v>
      </c>
      <c r="R37" s="246" t="s">
        <v>224</v>
      </c>
      <c r="S37" s="252"/>
      <c r="T37" s="252"/>
      <c r="U37" s="251">
        <v>4383000</v>
      </c>
      <c r="V37" s="251">
        <v>1461000</v>
      </c>
      <c r="W37" s="251">
        <v>5844000</v>
      </c>
      <c r="X37" s="251">
        <v>4383000</v>
      </c>
      <c r="Y37" s="251">
        <v>1461000</v>
      </c>
      <c r="Z37" s="251">
        <v>5844000</v>
      </c>
      <c r="AA37" s="258">
        <v>6</v>
      </c>
      <c r="AB37" s="253">
        <v>326</v>
      </c>
      <c r="AC37" s="253">
        <v>275</v>
      </c>
      <c r="AD37" s="253">
        <v>601</v>
      </c>
    </row>
    <row r="38" spans="1:34" customHeight="1" ht="15">
      <c r="A38" s="246" t="s">
        <v>225</v>
      </c>
      <c r="B38" s="246" t="s">
        <v>5</v>
      </c>
      <c r="C38" s="246" t="s">
        <v>1</v>
      </c>
      <c r="D38" s="246" t="s">
        <v>61</v>
      </c>
      <c r="E38" s="247" t="s">
        <v>131</v>
      </c>
      <c r="F38" s="246" t="s">
        <v>226</v>
      </c>
      <c r="G38" s="248" t="s">
        <v>103</v>
      </c>
      <c r="H38" s="249" t="s">
        <v>227</v>
      </c>
      <c r="I38" s="246" t="s">
        <v>16</v>
      </c>
      <c r="J38" s="246" t="s">
        <v>199</v>
      </c>
      <c r="K38" s="250">
        <v>2596932.56</v>
      </c>
      <c r="L38" s="250">
        <v>0</v>
      </c>
      <c r="M38" s="250">
        <v>865644.1899999999</v>
      </c>
      <c r="N38" s="250">
        <v>865644.1899999999</v>
      </c>
      <c r="O38" s="250">
        <v>4328220.94</v>
      </c>
      <c r="P38" s="246" t="s">
        <v>6</v>
      </c>
      <c r="Q38" s="246" t="s">
        <v>136</v>
      </c>
      <c r="R38" s="246" t="s">
        <v>228</v>
      </c>
      <c r="S38" s="252"/>
      <c r="T38" s="252"/>
      <c r="U38" s="251">
        <v>2723213.87</v>
      </c>
      <c r="V38" s="251">
        <v>907737.96</v>
      </c>
      <c r="W38" s="251">
        <v>3630951.83</v>
      </c>
      <c r="X38" s="251">
        <v>2723213.87</v>
      </c>
      <c r="Y38" s="251">
        <v>907737.95</v>
      </c>
      <c r="Z38" s="251">
        <v>3630951.82</v>
      </c>
      <c r="AA38" s="258">
        <v>1</v>
      </c>
      <c r="AB38" s="253">
        <v>22</v>
      </c>
      <c r="AC38" s="253">
        <v>136</v>
      </c>
      <c r="AD38" s="253">
        <v>158</v>
      </c>
    </row>
    <row r="39" spans="1:34" customHeight="1" ht="15">
      <c r="A39" s="246" t="s">
        <v>229</v>
      </c>
      <c r="B39" s="246" t="s">
        <v>5</v>
      </c>
      <c r="C39" s="246" t="s">
        <v>1</v>
      </c>
      <c r="D39" s="246" t="s">
        <v>71</v>
      </c>
      <c r="E39" s="247" t="s">
        <v>131</v>
      </c>
      <c r="F39" s="246" t="s">
        <v>230</v>
      </c>
      <c r="G39" s="248" t="s">
        <v>103</v>
      </c>
      <c r="H39" s="249" t="s">
        <v>231</v>
      </c>
      <c r="I39" s="246" t="s">
        <v>7</v>
      </c>
      <c r="J39" s="246" t="s">
        <v>199</v>
      </c>
      <c r="K39" s="250">
        <v>2033195.58</v>
      </c>
      <c r="L39" s="250">
        <v>0</v>
      </c>
      <c r="M39" s="250">
        <v>677731.86</v>
      </c>
      <c r="N39" s="250">
        <v>677731.86</v>
      </c>
      <c r="O39" s="250">
        <v>3388659.3</v>
      </c>
      <c r="P39" s="246" t="s">
        <v>6</v>
      </c>
      <c r="Q39" s="246" t="s">
        <v>136</v>
      </c>
      <c r="R39" s="246" t="s">
        <v>137</v>
      </c>
      <c r="S39" s="252"/>
      <c r="T39" s="252"/>
      <c r="U39" s="251">
        <v>2041072.33</v>
      </c>
      <c r="V39" s="251">
        <v>680357.4399999999</v>
      </c>
      <c r="W39" s="251">
        <v>2721429.77</v>
      </c>
      <c r="X39" s="251">
        <v>2041072.33</v>
      </c>
      <c r="Y39" s="251">
        <v>680357.4399999999</v>
      </c>
      <c r="Z39" s="251">
        <v>2721429.77</v>
      </c>
      <c r="AA39" s="258">
        <v>8</v>
      </c>
      <c r="AB39" s="253">
        <v>1169</v>
      </c>
      <c r="AC39" s="253">
        <v>1524</v>
      </c>
      <c r="AD39" s="253">
        <v>2693</v>
      </c>
    </row>
    <row r="40" spans="1:34" customHeight="1" ht="15">
      <c r="A40" s="246" t="s">
        <v>232</v>
      </c>
      <c r="B40" s="246" t="s">
        <v>5</v>
      </c>
      <c r="C40" s="246" t="s">
        <v>1</v>
      </c>
      <c r="D40" s="246" t="s">
        <v>71</v>
      </c>
      <c r="E40" s="247" t="s">
        <v>131</v>
      </c>
      <c r="F40" s="246" t="s">
        <v>233</v>
      </c>
      <c r="G40" s="248" t="s">
        <v>103</v>
      </c>
      <c r="H40" s="249" t="s">
        <v>234</v>
      </c>
      <c r="I40" s="246" t="s">
        <v>16</v>
      </c>
      <c r="J40" s="246" t="s">
        <v>135</v>
      </c>
      <c r="K40" s="250">
        <v>1129224</v>
      </c>
      <c r="L40" s="250">
        <v>0</v>
      </c>
      <c r="M40" s="250">
        <v>376408</v>
      </c>
      <c r="N40" s="250">
        <v>376408</v>
      </c>
      <c r="O40" s="250">
        <v>1882040</v>
      </c>
      <c r="P40" s="246" t="s">
        <v>6</v>
      </c>
      <c r="Q40" s="246" t="s">
        <v>136</v>
      </c>
      <c r="R40" s="246" t="s">
        <v>228</v>
      </c>
      <c r="S40" s="252"/>
      <c r="T40" s="252"/>
      <c r="U40" s="251">
        <v>1183053</v>
      </c>
      <c r="V40" s="251">
        <v>394351</v>
      </c>
      <c r="W40" s="251">
        <v>1577404</v>
      </c>
      <c r="X40" s="251">
        <v>1183053</v>
      </c>
      <c r="Y40" s="251">
        <v>394351</v>
      </c>
      <c r="Z40" s="251">
        <v>1577404</v>
      </c>
      <c r="AA40" s="258">
        <v>1</v>
      </c>
      <c r="AB40" s="253">
        <v>25</v>
      </c>
      <c r="AC40" s="253">
        <v>40</v>
      </c>
      <c r="AD40" s="253">
        <v>65</v>
      </c>
    </row>
    <row r="41" spans="1:34" customHeight="1" ht="15">
      <c r="A41" s="246" t="s">
        <v>235</v>
      </c>
      <c r="B41" s="246" t="s">
        <v>5</v>
      </c>
      <c r="C41" s="246" t="s">
        <v>1</v>
      </c>
      <c r="D41" s="246" t="s">
        <v>23</v>
      </c>
      <c r="E41" s="247" t="s">
        <v>131</v>
      </c>
      <c r="F41" s="246" t="s">
        <v>236</v>
      </c>
      <c r="G41" s="248" t="s">
        <v>103</v>
      </c>
      <c r="H41" s="249" t="s">
        <v>237</v>
      </c>
      <c r="I41" s="246" t="s">
        <v>16</v>
      </c>
      <c r="J41" s="246" t="s">
        <v>135</v>
      </c>
      <c r="K41" s="250">
        <v>577939.2</v>
      </c>
      <c r="L41" s="250">
        <v>0</v>
      </c>
      <c r="M41" s="250">
        <v>192646.4</v>
      </c>
      <c r="N41" s="250">
        <v>192646.4</v>
      </c>
      <c r="O41" s="250">
        <v>963232</v>
      </c>
      <c r="P41" s="246" t="s">
        <v>6</v>
      </c>
      <c r="Q41" s="246" t="s">
        <v>136</v>
      </c>
      <c r="R41" s="246" t="s">
        <v>164</v>
      </c>
      <c r="S41" s="252"/>
      <c r="T41" s="252"/>
      <c r="U41" s="251">
        <v>603157.2</v>
      </c>
      <c r="V41" s="251">
        <v>201052.4</v>
      </c>
      <c r="W41" s="251">
        <v>804209.6</v>
      </c>
      <c r="X41" s="251">
        <v>603157.2</v>
      </c>
      <c r="Y41" s="251">
        <v>201052.4</v>
      </c>
      <c r="Z41" s="251">
        <v>804209.6</v>
      </c>
      <c r="AA41" s="258">
        <v>1</v>
      </c>
      <c r="AB41" s="253">
        <v>77</v>
      </c>
      <c r="AC41" s="253">
        <v>107</v>
      </c>
      <c r="AD41" s="253">
        <v>184</v>
      </c>
    </row>
    <row r="42" spans="1:34" customHeight="1" ht="15">
      <c r="A42" s="246" t="s">
        <v>238</v>
      </c>
      <c r="B42" s="246" t="s">
        <v>5</v>
      </c>
      <c r="C42" s="246" t="s">
        <v>1</v>
      </c>
      <c r="D42" s="246" t="s">
        <v>23</v>
      </c>
      <c r="E42" s="247" t="s">
        <v>131</v>
      </c>
      <c r="F42" s="246" t="s">
        <v>239</v>
      </c>
      <c r="G42" s="248" t="s">
        <v>103</v>
      </c>
      <c r="H42" s="249" t="s">
        <v>240</v>
      </c>
      <c r="I42" s="246" t="s">
        <v>7</v>
      </c>
      <c r="J42" s="246" t="s">
        <v>199</v>
      </c>
      <c r="K42" s="250">
        <v>6376051.42</v>
      </c>
      <c r="L42" s="250">
        <v>0</v>
      </c>
      <c r="M42" s="250">
        <v>2125350.47</v>
      </c>
      <c r="N42" s="250">
        <v>2125350.47</v>
      </c>
      <c r="O42" s="250">
        <v>10626752.36</v>
      </c>
      <c r="P42" s="246" t="s">
        <v>6</v>
      </c>
      <c r="Q42" s="246" t="s">
        <v>136</v>
      </c>
      <c r="R42" s="246" t="s">
        <v>153</v>
      </c>
      <c r="S42" s="252"/>
      <c r="T42" s="252"/>
      <c r="U42" s="251">
        <v>6444639</v>
      </c>
      <c r="V42" s="251">
        <v>2148213</v>
      </c>
      <c r="W42" s="251">
        <v>8592852</v>
      </c>
      <c r="X42" s="251">
        <v>6436501.42</v>
      </c>
      <c r="Y42" s="251">
        <v>2145500.47</v>
      </c>
      <c r="Z42" s="251">
        <v>8582001.890000001</v>
      </c>
      <c r="AA42" s="258">
        <v>1</v>
      </c>
      <c r="AB42" s="253">
        <v>28</v>
      </c>
      <c r="AC42" s="253">
        <v>20</v>
      </c>
      <c r="AD42" s="253">
        <v>48</v>
      </c>
    </row>
    <row r="43" spans="1:34" customHeight="1" ht="15">
      <c r="A43" s="246" t="s">
        <v>241</v>
      </c>
      <c r="B43" s="246" t="s">
        <v>5</v>
      </c>
      <c r="C43" s="246" t="s">
        <v>1</v>
      </c>
      <c r="D43" s="246" t="s">
        <v>23</v>
      </c>
      <c r="E43" s="247" t="s">
        <v>131</v>
      </c>
      <c r="F43" s="246" t="s">
        <v>242</v>
      </c>
      <c r="G43" s="248" t="s">
        <v>103</v>
      </c>
      <c r="H43" s="249" t="s">
        <v>243</v>
      </c>
      <c r="I43" s="246" t="s">
        <v>7</v>
      </c>
      <c r="J43" s="246" t="s">
        <v>199</v>
      </c>
      <c r="K43" s="250">
        <v>2028927.54</v>
      </c>
      <c r="L43" s="250">
        <v>0</v>
      </c>
      <c r="M43" s="250">
        <v>676309.1800000001</v>
      </c>
      <c r="N43" s="250">
        <v>676309.1800000001</v>
      </c>
      <c r="O43" s="250">
        <v>3381545.9</v>
      </c>
      <c r="P43" s="246" t="s">
        <v>6</v>
      </c>
      <c r="Q43" s="246" t="s">
        <v>136</v>
      </c>
      <c r="R43" s="246" t="s">
        <v>164</v>
      </c>
      <c r="S43" s="252"/>
      <c r="T43" s="252"/>
      <c r="U43" s="251">
        <v>2119679.52</v>
      </c>
      <c r="V43" s="251">
        <v>706559.84</v>
      </c>
      <c r="W43" s="251">
        <v>2826239.36</v>
      </c>
      <c r="X43" s="251">
        <v>2091622.74</v>
      </c>
      <c r="Y43" s="251">
        <v>697207.58</v>
      </c>
      <c r="Z43" s="251">
        <v>2788830.32</v>
      </c>
      <c r="AA43" s="258">
        <v>1</v>
      </c>
      <c r="AB43" s="253">
        <v>59</v>
      </c>
      <c r="AC43" s="253">
        <v>17</v>
      </c>
      <c r="AD43" s="253">
        <v>76</v>
      </c>
    </row>
    <row r="44" spans="1:34" customHeight="1" ht="15">
      <c r="A44" s="246" t="s">
        <v>244</v>
      </c>
      <c r="B44" s="246" t="s">
        <v>5</v>
      </c>
      <c r="C44" s="246" t="s">
        <v>1</v>
      </c>
      <c r="D44" s="246" t="s">
        <v>31</v>
      </c>
      <c r="E44" s="247" t="s">
        <v>131</v>
      </c>
      <c r="F44" s="246" t="s">
        <v>160</v>
      </c>
      <c r="G44" s="248" t="s">
        <v>133</v>
      </c>
      <c r="H44" s="249" t="s">
        <v>245</v>
      </c>
      <c r="I44" s="246" t="s">
        <v>16</v>
      </c>
      <c r="J44" s="246" t="s">
        <v>199</v>
      </c>
      <c r="K44" s="250">
        <v>5502080.65</v>
      </c>
      <c r="L44" s="250">
        <v>0</v>
      </c>
      <c r="M44" s="250">
        <v>1834026.88</v>
      </c>
      <c r="N44" s="250">
        <v>1834026.88</v>
      </c>
      <c r="O44" s="250">
        <v>9170134.41</v>
      </c>
      <c r="P44" s="246" t="s">
        <v>6</v>
      </c>
      <c r="Q44" s="246" t="s">
        <v>136</v>
      </c>
      <c r="R44" s="246" t="s">
        <v>246</v>
      </c>
      <c r="S44" s="252"/>
      <c r="T44" s="252"/>
      <c r="U44" s="251">
        <v>5863936.2</v>
      </c>
      <c r="V44" s="251">
        <v>1954645.4</v>
      </c>
      <c r="W44" s="251">
        <v>7818581.6</v>
      </c>
      <c r="X44" s="251">
        <v>5628376.45</v>
      </c>
      <c r="Y44" s="251">
        <v>1876125.48</v>
      </c>
      <c r="Z44" s="251">
        <v>7504501.93</v>
      </c>
      <c r="AA44" s="258">
        <v>1</v>
      </c>
      <c r="AB44" s="253">
        <v>110</v>
      </c>
      <c r="AC44" s="253">
        <v>27</v>
      </c>
      <c r="AD44" s="253">
        <v>137</v>
      </c>
    </row>
    <row r="45" spans="1:34" customHeight="1" ht="15">
      <c r="A45" s="246" t="s">
        <v>247</v>
      </c>
      <c r="B45" s="246" t="s">
        <v>5</v>
      </c>
      <c r="C45" s="246" t="s">
        <v>1</v>
      </c>
      <c r="D45" s="246" t="s">
        <v>56</v>
      </c>
      <c r="E45" s="247" t="s">
        <v>131</v>
      </c>
      <c r="F45" s="246" t="s">
        <v>248</v>
      </c>
      <c r="G45" s="248" t="s">
        <v>103</v>
      </c>
      <c r="H45" s="249" t="s">
        <v>249</v>
      </c>
      <c r="I45" s="246" t="s">
        <v>16</v>
      </c>
      <c r="J45" s="246" t="s">
        <v>199</v>
      </c>
      <c r="K45" s="250">
        <v>8347805.21</v>
      </c>
      <c r="L45" s="250">
        <v>0</v>
      </c>
      <c r="M45" s="250">
        <v>2782601.74</v>
      </c>
      <c r="N45" s="250">
        <v>2782601.74</v>
      </c>
      <c r="O45" s="250">
        <v>13913008.69</v>
      </c>
      <c r="P45" s="246" t="s">
        <v>6</v>
      </c>
      <c r="Q45" s="246" t="s">
        <v>136</v>
      </c>
      <c r="R45" s="246" t="s">
        <v>153</v>
      </c>
      <c r="S45" s="252"/>
      <c r="T45" s="252"/>
      <c r="U45" s="251">
        <v>8393130</v>
      </c>
      <c r="V45" s="251">
        <v>2797710</v>
      </c>
      <c r="W45" s="251">
        <v>11190840</v>
      </c>
      <c r="X45" s="251">
        <v>8347805.21</v>
      </c>
      <c r="Y45" s="251">
        <v>2782601.74</v>
      </c>
      <c r="Z45" s="251">
        <v>11130406.95</v>
      </c>
      <c r="AA45" s="258">
        <v>1</v>
      </c>
      <c r="AB45" s="253">
        <v>196</v>
      </c>
      <c r="AC45" s="253">
        <v>204</v>
      </c>
      <c r="AD45" s="253">
        <v>400</v>
      </c>
    </row>
    <row r="46" spans="1:34" customHeight="1" ht="15">
      <c r="A46" s="246" t="s">
        <v>250</v>
      </c>
      <c r="B46" s="246" t="s">
        <v>5</v>
      </c>
      <c r="C46" s="246" t="s">
        <v>1</v>
      </c>
      <c r="D46" s="246" t="s">
        <v>61</v>
      </c>
      <c r="E46" s="247" t="s">
        <v>131</v>
      </c>
      <c r="F46" s="246" t="s">
        <v>226</v>
      </c>
      <c r="G46" s="248" t="s">
        <v>103</v>
      </c>
      <c r="H46" s="249" t="s">
        <v>251</v>
      </c>
      <c r="I46" s="246" t="s">
        <v>7</v>
      </c>
      <c r="J46" s="246" t="s">
        <v>199</v>
      </c>
      <c r="K46" s="250">
        <v>6232207.99</v>
      </c>
      <c r="L46" s="250">
        <v>0</v>
      </c>
      <c r="M46" s="250">
        <v>2077402.66</v>
      </c>
      <c r="N46" s="250">
        <v>2077402.66</v>
      </c>
      <c r="O46" s="250">
        <v>10387013.32</v>
      </c>
      <c r="P46" s="246" t="s">
        <v>6</v>
      </c>
      <c r="Q46" s="246" t="s">
        <v>136</v>
      </c>
      <c r="R46" s="246" t="s">
        <v>182</v>
      </c>
      <c r="S46" s="252"/>
      <c r="T46" s="252"/>
      <c r="U46" s="251">
        <v>6337680</v>
      </c>
      <c r="V46" s="251">
        <v>2112560</v>
      </c>
      <c r="W46" s="251">
        <v>8450240</v>
      </c>
      <c r="X46" s="251">
        <v>6337552.99</v>
      </c>
      <c r="Y46" s="251">
        <v>2112517.67</v>
      </c>
      <c r="Z46" s="251">
        <v>8450070.66</v>
      </c>
      <c r="AA46" s="258">
        <v>1</v>
      </c>
      <c r="AB46" s="253">
        <v>19</v>
      </c>
      <c r="AC46" s="253">
        <v>41</v>
      </c>
      <c r="AD46" s="253">
        <v>60</v>
      </c>
    </row>
    <row r="47" spans="1:34" customHeight="1" ht="15">
      <c r="A47" s="246" t="s">
        <v>252</v>
      </c>
      <c r="B47" s="246" t="s">
        <v>5</v>
      </c>
      <c r="C47" s="246" t="s">
        <v>1</v>
      </c>
      <c r="D47" s="246" t="s">
        <v>71</v>
      </c>
      <c r="E47" s="247" t="s">
        <v>131</v>
      </c>
      <c r="F47" s="246" t="s">
        <v>168</v>
      </c>
      <c r="G47" s="248" t="s">
        <v>133</v>
      </c>
      <c r="H47" s="249" t="s">
        <v>253</v>
      </c>
      <c r="I47" s="246" t="s">
        <v>7</v>
      </c>
      <c r="J47" s="246" t="s">
        <v>199</v>
      </c>
      <c r="K47" s="250">
        <v>5657057.2</v>
      </c>
      <c r="L47" s="250">
        <v>0</v>
      </c>
      <c r="M47" s="250">
        <v>1885685.73</v>
      </c>
      <c r="N47" s="250">
        <v>1885685.73</v>
      </c>
      <c r="O47" s="250">
        <v>9428428.66</v>
      </c>
      <c r="P47" s="246" t="s">
        <v>6</v>
      </c>
      <c r="Q47" s="246" t="s">
        <v>136</v>
      </c>
      <c r="R47" s="246" t="s">
        <v>147</v>
      </c>
      <c r="S47" s="252"/>
      <c r="T47" s="252"/>
      <c r="U47" s="251">
        <v>5845626.97</v>
      </c>
      <c r="V47" s="251">
        <v>1948542.32</v>
      </c>
      <c r="W47" s="251">
        <v>7794169.29</v>
      </c>
      <c r="X47" s="251">
        <v>5828477.2</v>
      </c>
      <c r="Y47" s="251">
        <v>1942825.73</v>
      </c>
      <c r="Z47" s="251">
        <v>7771302.93</v>
      </c>
      <c r="AA47" s="258">
        <v>1</v>
      </c>
      <c r="AB47" s="253">
        <v>39</v>
      </c>
      <c r="AC47" s="253">
        <v>61</v>
      </c>
      <c r="AD47" s="253">
        <v>100</v>
      </c>
    </row>
    <row r="48" spans="1:34" customHeight="1" ht="15">
      <c r="A48" s="246" t="s">
        <v>254</v>
      </c>
      <c r="B48" s="246" t="s">
        <v>5</v>
      </c>
      <c r="C48" s="246" t="s">
        <v>1</v>
      </c>
      <c r="D48" s="246" t="s">
        <v>71</v>
      </c>
      <c r="E48" s="247" t="s">
        <v>131</v>
      </c>
      <c r="F48" s="246" t="s">
        <v>255</v>
      </c>
      <c r="G48" s="248" t="s">
        <v>133</v>
      </c>
      <c r="H48" s="249" t="s">
        <v>256</v>
      </c>
      <c r="I48" s="246" t="s">
        <v>16</v>
      </c>
      <c r="J48" s="246" t="s">
        <v>199</v>
      </c>
      <c r="K48" s="250">
        <v>2566200</v>
      </c>
      <c r="L48" s="250">
        <v>0</v>
      </c>
      <c r="M48" s="250">
        <v>855400</v>
      </c>
      <c r="N48" s="250">
        <v>855400</v>
      </c>
      <c r="O48" s="250">
        <v>4277000</v>
      </c>
      <c r="P48" s="246" t="s">
        <v>6</v>
      </c>
      <c r="Q48" s="246" t="s">
        <v>136</v>
      </c>
      <c r="R48" s="246" t="s">
        <v>153</v>
      </c>
      <c r="S48" s="252"/>
      <c r="T48" s="252"/>
      <c r="U48" s="251">
        <v>2580000</v>
      </c>
      <c r="V48" s="251">
        <v>860000</v>
      </c>
      <c r="W48" s="251">
        <v>3440000</v>
      </c>
      <c r="X48" s="251">
        <v>2571000</v>
      </c>
      <c r="Y48" s="251">
        <v>857000</v>
      </c>
      <c r="Z48" s="251">
        <v>3428000</v>
      </c>
      <c r="AA48" s="258">
        <v>1</v>
      </c>
      <c r="AB48" s="253">
        <v>32</v>
      </c>
      <c r="AC48" s="253">
        <v>77</v>
      </c>
      <c r="AD48" s="253">
        <v>109</v>
      </c>
    </row>
    <row r="49" spans="1:34" customHeight="1" ht="15">
      <c r="A49" s="246" t="s">
        <v>257</v>
      </c>
      <c r="B49" s="246" t="s">
        <v>5</v>
      </c>
      <c r="C49" s="246" t="s">
        <v>1</v>
      </c>
      <c r="D49" s="246" t="s">
        <v>71</v>
      </c>
      <c r="E49" s="247" t="s">
        <v>131</v>
      </c>
      <c r="F49" s="246" t="s">
        <v>258</v>
      </c>
      <c r="G49" s="248" t="s">
        <v>103</v>
      </c>
      <c r="H49" s="249" t="s">
        <v>259</v>
      </c>
      <c r="I49" s="246" t="s">
        <v>16</v>
      </c>
      <c r="J49" s="246" t="s">
        <v>199</v>
      </c>
      <c r="K49" s="250">
        <v>4040520</v>
      </c>
      <c r="L49" s="250">
        <v>0</v>
      </c>
      <c r="M49" s="250">
        <v>1346840</v>
      </c>
      <c r="N49" s="250">
        <v>1346840</v>
      </c>
      <c r="O49" s="250">
        <v>6734200</v>
      </c>
      <c r="P49" s="246" t="s">
        <v>6</v>
      </c>
      <c r="Q49" s="246" t="s">
        <v>136</v>
      </c>
      <c r="R49" s="246" t="s">
        <v>153</v>
      </c>
      <c r="S49" s="252"/>
      <c r="T49" s="252"/>
      <c r="U49" s="251">
        <v>4062724.5</v>
      </c>
      <c r="V49" s="251">
        <v>1354241.5</v>
      </c>
      <c r="W49" s="251">
        <v>5416966</v>
      </c>
      <c r="X49" s="251">
        <v>4062724.5</v>
      </c>
      <c r="Y49" s="251">
        <v>1354241.5</v>
      </c>
      <c r="Z49" s="251">
        <v>5416966</v>
      </c>
      <c r="AA49" s="258">
        <v>1</v>
      </c>
      <c r="AB49" s="253">
        <v>89</v>
      </c>
      <c r="AC49" s="253">
        <v>210</v>
      </c>
      <c r="AD49" s="253">
        <v>299</v>
      </c>
    </row>
    <row r="50" spans="1:34" customHeight="1" ht="15">
      <c r="A50" s="246" t="s">
        <v>260</v>
      </c>
      <c r="B50" s="246" t="s">
        <v>5</v>
      </c>
      <c r="C50" s="246" t="s">
        <v>1</v>
      </c>
      <c r="D50" s="246" t="s">
        <v>0</v>
      </c>
      <c r="E50" s="247" t="s">
        <v>131</v>
      </c>
      <c r="F50" s="246" t="s">
        <v>132</v>
      </c>
      <c r="G50" s="248" t="s">
        <v>133</v>
      </c>
      <c r="H50" s="249" t="s">
        <v>134</v>
      </c>
      <c r="I50" s="246" t="s">
        <v>12</v>
      </c>
      <c r="J50" s="246" t="s">
        <v>135</v>
      </c>
      <c r="K50" s="250">
        <v>600000</v>
      </c>
      <c r="L50" s="250">
        <v>0</v>
      </c>
      <c r="M50" s="250">
        <v>200000</v>
      </c>
      <c r="N50" s="250">
        <v>200000</v>
      </c>
      <c r="O50" s="250">
        <v>1000000</v>
      </c>
      <c r="P50" s="246" t="s">
        <v>6</v>
      </c>
      <c r="Q50" s="246" t="s">
        <v>136</v>
      </c>
      <c r="R50" s="246" t="s">
        <v>137</v>
      </c>
      <c r="S50" s="252"/>
      <c r="T50" s="252"/>
      <c r="U50" s="251">
        <v>600000</v>
      </c>
      <c r="V50" s="251">
        <v>200000</v>
      </c>
      <c r="W50" s="251">
        <v>800000</v>
      </c>
      <c r="X50" s="251">
        <v>600000</v>
      </c>
      <c r="Y50" s="251">
        <v>200000</v>
      </c>
      <c r="Z50" s="251">
        <v>800000</v>
      </c>
      <c r="AA50" s="258">
        <v>1</v>
      </c>
      <c r="AB50" s="253">
        <v>46</v>
      </c>
      <c r="AC50" s="253">
        <v>36</v>
      </c>
      <c r="AD50" s="253">
        <v>82</v>
      </c>
    </row>
    <row r="51" spans="1:34" customHeight="1" ht="15">
      <c r="A51" s="246" t="s">
        <v>261</v>
      </c>
      <c r="B51" s="246" t="s">
        <v>5</v>
      </c>
      <c r="C51" s="246" t="s">
        <v>1</v>
      </c>
      <c r="D51" s="246" t="s">
        <v>31</v>
      </c>
      <c r="E51" s="247" t="s">
        <v>131</v>
      </c>
      <c r="F51" s="246" t="s">
        <v>149</v>
      </c>
      <c r="G51" s="248" t="s">
        <v>133</v>
      </c>
      <c r="H51" s="249" t="s">
        <v>262</v>
      </c>
      <c r="I51" s="246" t="s">
        <v>7</v>
      </c>
      <c r="J51" s="246" t="s">
        <v>199</v>
      </c>
      <c r="K51" s="250">
        <v>3749661.6</v>
      </c>
      <c r="L51" s="250">
        <v>0</v>
      </c>
      <c r="M51" s="250">
        <v>1249887.2</v>
      </c>
      <c r="N51" s="250">
        <v>1249887.2</v>
      </c>
      <c r="O51" s="250">
        <v>6249436</v>
      </c>
      <c r="P51" s="246" t="s">
        <v>6</v>
      </c>
      <c r="Q51" s="246" t="s">
        <v>136</v>
      </c>
      <c r="R51" s="246" t="s">
        <v>147</v>
      </c>
      <c r="S51" s="252"/>
      <c r="T51" s="252"/>
      <c r="U51" s="251">
        <v>4815000</v>
      </c>
      <c r="V51" s="251">
        <v>1605000</v>
      </c>
      <c r="W51" s="251">
        <v>6420000</v>
      </c>
      <c r="X51" s="251">
        <v>3720000</v>
      </c>
      <c r="Y51" s="251">
        <v>1605000</v>
      </c>
      <c r="Z51" s="251">
        <v>5325000</v>
      </c>
      <c r="AA51" s="258">
        <v>1</v>
      </c>
      <c r="AB51" s="253">
        <v>28</v>
      </c>
      <c r="AC51" s="253">
        <v>50</v>
      </c>
      <c r="AD51" s="253">
        <v>78</v>
      </c>
    </row>
    <row r="52" spans="1:34" customHeight="1" ht="15">
      <c r="A52" s="246" t="s">
        <v>263</v>
      </c>
      <c r="B52" s="246" t="s">
        <v>5</v>
      </c>
      <c r="C52" s="246" t="s">
        <v>1</v>
      </c>
      <c r="D52" s="246" t="s">
        <v>0</v>
      </c>
      <c r="E52" s="247" t="s">
        <v>131</v>
      </c>
      <c r="F52" s="246" t="s">
        <v>264</v>
      </c>
      <c r="G52" s="248" t="s">
        <v>103</v>
      </c>
      <c r="H52" s="249" t="s">
        <v>134</v>
      </c>
      <c r="I52" s="246" t="s">
        <v>12</v>
      </c>
      <c r="J52" s="246" t="s">
        <v>135</v>
      </c>
      <c r="K52" s="250">
        <v>600000</v>
      </c>
      <c r="L52" s="250">
        <v>0</v>
      </c>
      <c r="M52" s="250">
        <v>200000</v>
      </c>
      <c r="N52" s="250">
        <v>200000</v>
      </c>
      <c r="O52" s="250">
        <v>1000000</v>
      </c>
      <c r="P52" s="246" t="s">
        <v>6</v>
      </c>
      <c r="Q52" s="246" t="s">
        <v>136</v>
      </c>
      <c r="R52" s="246" t="s">
        <v>137</v>
      </c>
      <c r="S52" s="252"/>
      <c r="T52" s="252"/>
      <c r="U52" s="251">
        <v>600000</v>
      </c>
      <c r="V52" s="251">
        <v>200000</v>
      </c>
      <c r="W52" s="251">
        <v>800000</v>
      </c>
      <c r="X52" s="251">
        <v>600000</v>
      </c>
      <c r="Y52" s="251">
        <v>200000</v>
      </c>
      <c r="Z52" s="251">
        <v>800000</v>
      </c>
      <c r="AA52" s="258">
        <v>1</v>
      </c>
      <c r="AB52" s="253">
        <v>23</v>
      </c>
      <c r="AC52" s="253">
        <v>7</v>
      </c>
      <c r="AD52" s="253">
        <v>30</v>
      </c>
    </row>
    <row r="53" spans="1:34" customHeight="1" ht="15">
      <c r="A53" s="246" t="s">
        <v>265</v>
      </c>
      <c r="B53" s="246" t="s">
        <v>5</v>
      </c>
      <c r="C53" s="246" t="s">
        <v>1</v>
      </c>
      <c r="D53" s="246" t="s">
        <v>0</v>
      </c>
      <c r="E53" s="247" t="s">
        <v>131</v>
      </c>
      <c r="F53" s="246" t="s">
        <v>266</v>
      </c>
      <c r="G53" s="248" t="s">
        <v>103</v>
      </c>
      <c r="H53" s="249" t="s">
        <v>267</v>
      </c>
      <c r="I53" s="246" t="s">
        <v>7</v>
      </c>
      <c r="J53" s="246" t="s">
        <v>199</v>
      </c>
      <c r="K53" s="250">
        <v>3574200</v>
      </c>
      <c r="L53" s="250">
        <v>0</v>
      </c>
      <c r="M53" s="250">
        <v>1191400</v>
      </c>
      <c r="N53" s="250">
        <v>1191400</v>
      </c>
      <c r="O53" s="250">
        <v>5957000</v>
      </c>
      <c r="P53" s="246" t="s">
        <v>6</v>
      </c>
      <c r="Q53" s="246" t="s">
        <v>136</v>
      </c>
      <c r="R53" s="246" t="s">
        <v>215</v>
      </c>
      <c r="S53" s="252"/>
      <c r="T53" s="252"/>
      <c r="U53" s="251">
        <v>5100650</v>
      </c>
      <c r="V53" s="251">
        <v>1700216.67</v>
      </c>
      <c r="W53" s="251">
        <v>6800866.67</v>
      </c>
      <c r="X53" s="251">
        <v>5100650</v>
      </c>
      <c r="Y53" s="251">
        <v>1700216.67</v>
      </c>
      <c r="Z53" s="251">
        <v>6800866.67</v>
      </c>
      <c r="AA53" s="258">
        <v>1</v>
      </c>
      <c r="AB53" s="253">
        <v>78</v>
      </c>
      <c r="AC53" s="253">
        <v>29</v>
      </c>
      <c r="AD53" s="253">
        <v>107</v>
      </c>
    </row>
    <row r="54" spans="1:34" customHeight="1" ht="15">
      <c r="A54" s="246" t="s">
        <v>268</v>
      </c>
      <c r="B54" s="246" t="s">
        <v>5</v>
      </c>
      <c r="C54" s="246" t="s">
        <v>1</v>
      </c>
      <c r="D54" s="246" t="s">
        <v>56</v>
      </c>
      <c r="E54" s="247" t="s">
        <v>131</v>
      </c>
      <c r="F54" s="246" t="s">
        <v>269</v>
      </c>
      <c r="G54" s="248" t="s">
        <v>103</v>
      </c>
      <c r="H54" s="249" t="s">
        <v>270</v>
      </c>
      <c r="I54" s="246" t="s">
        <v>16</v>
      </c>
      <c r="J54" s="246" t="s">
        <v>199</v>
      </c>
      <c r="K54" s="250">
        <v>6405909.46</v>
      </c>
      <c r="L54" s="250">
        <v>0</v>
      </c>
      <c r="M54" s="250">
        <v>2135303.15</v>
      </c>
      <c r="N54" s="250">
        <v>2135303.15</v>
      </c>
      <c r="O54" s="250">
        <v>10676515.76</v>
      </c>
      <c r="P54" s="246" t="s">
        <v>6</v>
      </c>
      <c r="Q54" s="246" t="s">
        <v>136</v>
      </c>
      <c r="R54" s="246" t="s">
        <v>228</v>
      </c>
      <c r="S54" s="252"/>
      <c r="T54" s="252"/>
      <c r="U54" s="251">
        <v>7120468.59</v>
      </c>
      <c r="V54" s="251">
        <v>2373489.53</v>
      </c>
      <c r="W54" s="251">
        <v>9493958.119999999</v>
      </c>
      <c r="X54" s="251">
        <v>7113088.59</v>
      </c>
      <c r="Y54" s="251">
        <v>3667608.91</v>
      </c>
      <c r="Z54" s="251">
        <v>10780697.5</v>
      </c>
      <c r="AA54" s="258">
        <v>1</v>
      </c>
      <c r="AB54" s="253">
        <v>107</v>
      </c>
      <c r="AC54" s="253">
        <v>254</v>
      </c>
      <c r="AD54" s="253">
        <v>361</v>
      </c>
    </row>
    <row r="55" spans="1:34" customHeight="1" ht="15">
      <c r="A55" s="246" t="s">
        <v>271</v>
      </c>
      <c r="B55" s="246" t="s">
        <v>5</v>
      </c>
      <c r="C55" s="246" t="s">
        <v>4</v>
      </c>
      <c r="D55" s="246" t="s">
        <v>82</v>
      </c>
      <c r="E55" s="247" t="s">
        <v>272</v>
      </c>
      <c r="F55" s="246" t="s">
        <v>273</v>
      </c>
      <c r="G55" s="248" t="s">
        <v>103</v>
      </c>
      <c r="H55" s="249" t="s">
        <v>274</v>
      </c>
      <c r="I55" s="246" t="s">
        <v>16</v>
      </c>
      <c r="J55" s="246" t="s">
        <v>199</v>
      </c>
      <c r="K55" s="250">
        <v>3433945.8</v>
      </c>
      <c r="L55" s="250">
        <v>0</v>
      </c>
      <c r="M55" s="250">
        <v>1144648.6</v>
      </c>
      <c r="N55" s="250">
        <v>1144648.6</v>
      </c>
      <c r="O55" s="250">
        <v>5723243</v>
      </c>
      <c r="P55" s="246" t="s">
        <v>6</v>
      </c>
      <c r="Q55" s="246" t="s">
        <v>136</v>
      </c>
      <c r="R55" s="246" t="s">
        <v>147</v>
      </c>
      <c r="S55" s="252"/>
      <c r="T55" s="252"/>
      <c r="U55" s="251">
        <v>3421680</v>
      </c>
      <c r="V55" s="251">
        <v>1140560</v>
      </c>
      <c r="W55" s="251">
        <v>4562240</v>
      </c>
      <c r="X55" s="251">
        <v>3417986.1</v>
      </c>
      <c r="Y55" s="251">
        <v>1139328.7</v>
      </c>
      <c r="Z55" s="251">
        <v>4557314.8</v>
      </c>
      <c r="AA55" s="258">
        <v>1</v>
      </c>
      <c r="AB55" s="253">
        <v>25</v>
      </c>
      <c r="AC55" s="253">
        <v>0</v>
      </c>
      <c r="AD55" s="253">
        <v>25</v>
      </c>
    </row>
    <row r="56" spans="1:34" customHeight="1" ht="15">
      <c r="A56" s="246" t="s">
        <v>275</v>
      </c>
      <c r="B56" s="246" t="s">
        <v>5</v>
      </c>
      <c r="C56" s="246" t="s">
        <v>4</v>
      </c>
      <c r="D56" s="246" t="s">
        <v>57</v>
      </c>
      <c r="E56" s="247" t="s">
        <v>272</v>
      </c>
      <c r="F56" s="246" t="s">
        <v>276</v>
      </c>
      <c r="G56" s="248" t="s">
        <v>133</v>
      </c>
      <c r="H56" s="249" t="s">
        <v>277</v>
      </c>
      <c r="I56" s="246" t="s">
        <v>12</v>
      </c>
      <c r="J56" s="246" t="s">
        <v>135</v>
      </c>
      <c r="K56" s="250">
        <v>600000</v>
      </c>
      <c r="L56" s="250">
        <v>0</v>
      </c>
      <c r="M56" s="250">
        <v>200000</v>
      </c>
      <c r="N56" s="250">
        <v>200000</v>
      </c>
      <c r="O56" s="250">
        <v>1000000</v>
      </c>
      <c r="P56" s="246" t="s">
        <v>6</v>
      </c>
      <c r="Q56" s="246" t="s">
        <v>136</v>
      </c>
      <c r="R56" s="246" t="s">
        <v>137</v>
      </c>
      <c r="S56" s="252"/>
      <c r="T56" s="252"/>
      <c r="U56" s="251">
        <v>600000</v>
      </c>
      <c r="V56" s="251">
        <v>200000</v>
      </c>
      <c r="W56" s="251">
        <v>800000</v>
      </c>
      <c r="X56" s="251">
        <v>600000</v>
      </c>
      <c r="Y56" s="251">
        <v>200000</v>
      </c>
      <c r="Z56" s="251">
        <v>800000</v>
      </c>
      <c r="AA56" s="258">
        <v>1</v>
      </c>
      <c r="AB56" s="253">
        <v>254</v>
      </c>
      <c r="AC56" s="253">
        <v>126</v>
      </c>
      <c r="AD56" s="253">
        <v>380</v>
      </c>
    </row>
    <row r="57" spans="1:34" customHeight="1" ht="15">
      <c r="A57" s="246" t="s">
        <v>278</v>
      </c>
      <c r="B57" s="246" t="s">
        <v>5</v>
      </c>
      <c r="C57" s="246" t="s">
        <v>4</v>
      </c>
      <c r="D57" s="246" t="s">
        <v>57</v>
      </c>
      <c r="E57" s="247" t="s">
        <v>279</v>
      </c>
      <c r="F57" s="246" t="s">
        <v>280</v>
      </c>
      <c r="G57" s="248" t="s">
        <v>133</v>
      </c>
      <c r="H57" s="249" t="s">
        <v>281</v>
      </c>
      <c r="I57" s="246" t="s">
        <v>12</v>
      </c>
      <c r="J57" s="246" t="s">
        <v>135</v>
      </c>
      <c r="K57" s="250">
        <v>597000</v>
      </c>
      <c r="L57" s="250">
        <v>0</v>
      </c>
      <c r="M57" s="250">
        <v>199000</v>
      </c>
      <c r="N57" s="250">
        <v>199000</v>
      </c>
      <c r="O57" s="250">
        <v>995000</v>
      </c>
      <c r="P57" s="246" t="s">
        <v>6</v>
      </c>
      <c r="Q57" s="246" t="s">
        <v>136</v>
      </c>
      <c r="R57" s="246" t="s">
        <v>137</v>
      </c>
      <c r="S57" s="252"/>
      <c r="T57" s="252"/>
      <c r="U57" s="251">
        <v>600000</v>
      </c>
      <c r="V57" s="251">
        <v>200000</v>
      </c>
      <c r="W57" s="251">
        <v>800000</v>
      </c>
      <c r="X57" s="251">
        <v>600000</v>
      </c>
      <c r="Y57" s="251">
        <v>200000</v>
      </c>
      <c r="Z57" s="251">
        <v>800000</v>
      </c>
      <c r="AA57" s="258">
        <v>1</v>
      </c>
      <c r="AB57" s="253">
        <v>185</v>
      </c>
      <c r="AC57" s="253">
        <v>383</v>
      </c>
      <c r="AD57" s="253">
        <v>568</v>
      </c>
    </row>
    <row r="58" spans="1:34" customHeight="1" ht="15">
      <c r="A58" s="246" t="s">
        <v>282</v>
      </c>
      <c r="B58" s="246" t="s">
        <v>5</v>
      </c>
      <c r="C58" s="246" t="s">
        <v>4</v>
      </c>
      <c r="D58" s="246" t="s">
        <v>57</v>
      </c>
      <c r="E58" s="247" t="s">
        <v>272</v>
      </c>
      <c r="F58" s="246" t="s">
        <v>283</v>
      </c>
      <c r="G58" s="248" t="s">
        <v>133</v>
      </c>
      <c r="H58" s="249" t="s">
        <v>281</v>
      </c>
      <c r="I58" s="246" t="s">
        <v>12</v>
      </c>
      <c r="J58" s="246" t="s">
        <v>135</v>
      </c>
      <c r="K58" s="250">
        <v>561000</v>
      </c>
      <c r="L58" s="250">
        <v>0</v>
      </c>
      <c r="M58" s="250">
        <v>187000</v>
      </c>
      <c r="N58" s="250">
        <v>187000</v>
      </c>
      <c r="O58" s="250">
        <v>935000</v>
      </c>
      <c r="P58" s="246" t="s">
        <v>6</v>
      </c>
      <c r="Q58" s="246" t="s">
        <v>136</v>
      </c>
      <c r="R58" s="246" t="s">
        <v>137</v>
      </c>
      <c r="S58" s="252"/>
      <c r="T58" s="252"/>
      <c r="U58" s="251">
        <v>600000</v>
      </c>
      <c r="V58" s="251">
        <v>200000</v>
      </c>
      <c r="W58" s="251">
        <v>800000</v>
      </c>
      <c r="X58" s="251">
        <v>600000</v>
      </c>
      <c r="Y58" s="251">
        <v>200000</v>
      </c>
      <c r="Z58" s="251">
        <v>800000</v>
      </c>
      <c r="AA58" s="258">
        <v>1</v>
      </c>
      <c r="AB58" s="253">
        <v>670</v>
      </c>
      <c r="AC58" s="253">
        <v>33</v>
      </c>
      <c r="AD58" s="253">
        <v>703</v>
      </c>
    </row>
    <row r="59" spans="1:34" customHeight="1" ht="15">
      <c r="A59" s="246" t="s">
        <v>284</v>
      </c>
      <c r="B59" s="246" t="s">
        <v>5</v>
      </c>
      <c r="C59" s="246" t="s">
        <v>4</v>
      </c>
      <c r="D59" s="246" t="s">
        <v>57</v>
      </c>
      <c r="E59" s="247" t="s">
        <v>279</v>
      </c>
      <c r="F59" s="246" t="s">
        <v>285</v>
      </c>
      <c r="G59" s="248" t="s">
        <v>133</v>
      </c>
      <c r="H59" s="249" t="s">
        <v>281</v>
      </c>
      <c r="I59" s="246" t="s">
        <v>12</v>
      </c>
      <c r="J59" s="246" t="s">
        <v>135</v>
      </c>
      <c r="K59" s="250">
        <v>597000</v>
      </c>
      <c r="L59" s="250">
        <v>0</v>
      </c>
      <c r="M59" s="250">
        <v>199000</v>
      </c>
      <c r="N59" s="250">
        <v>199000</v>
      </c>
      <c r="O59" s="250">
        <v>995000</v>
      </c>
      <c r="P59" s="246" t="s">
        <v>6</v>
      </c>
      <c r="Q59" s="246" t="s">
        <v>136</v>
      </c>
      <c r="R59" s="246" t="s">
        <v>137</v>
      </c>
      <c r="S59" s="252"/>
      <c r="T59" s="252"/>
      <c r="U59" s="251">
        <v>600000</v>
      </c>
      <c r="V59" s="251">
        <v>200000</v>
      </c>
      <c r="W59" s="251">
        <v>800000</v>
      </c>
      <c r="X59" s="251">
        <v>600000</v>
      </c>
      <c r="Y59" s="251">
        <v>200000</v>
      </c>
      <c r="Z59" s="251">
        <v>800000</v>
      </c>
      <c r="AA59" s="258">
        <v>1</v>
      </c>
      <c r="AB59" s="253">
        <v>241</v>
      </c>
      <c r="AC59" s="253">
        <v>93</v>
      </c>
      <c r="AD59" s="253">
        <v>334</v>
      </c>
    </row>
    <row r="60" spans="1:34" customHeight="1" ht="15">
      <c r="A60" s="246" t="s">
        <v>286</v>
      </c>
      <c r="B60" s="246" t="s">
        <v>5</v>
      </c>
      <c r="C60" s="246" t="s">
        <v>4</v>
      </c>
      <c r="D60" s="246" t="s">
        <v>57</v>
      </c>
      <c r="E60" s="247" t="s">
        <v>272</v>
      </c>
      <c r="F60" s="246" t="s">
        <v>283</v>
      </c>
      <c r="G60" s="248" t="s">
        <v>133</v>
      </c>
      <c r="H60" s="249" t="s">
        <v>281</v>
      </c>
      <c r="I60" s="246" t="s">
        <v>12</v>
      </c>
      <c r="J60" s="246" t="s">
        <v>135</v>
      </c>
      <c r="K60" s="250">
        <v>561000</v>
      </c>
      <c r="L60" s="250">
        <v>0</v>
      </c>
      <c r="M60" s="250">
        <v>187000</v>
      </c>
      <c r="N60" s="250">
        <v>187000</v>
      </c>
      <c r="O60" s="250">
        <v>935000</v>
      </c>
      <c r="P60" s="246" t="s">
        <v>6</v>
      </c>
      <c r="Q60" s="246" t="s">
        <v>136</v>
      </c>
      <c r="R60" s="246" t="s">
        <v>137</v>
      </c>
      <c r="S60" s="252"/>
      <c r="T60" s="252"/>
      <c r="U60" s="251">
        <v>600000</v>
      </c>
      <c r="V60" s="251">
        <v>200000</v>
      </c>
      <c r="W60" s="251">
        <v>800000</v>
      </c>
      <c r="X60" s="251">
        <v>600000</v>
      </c>
      <c r="Y60" s="251">
        <v>200000</v>
      </c>
      <c r="Z60" s="251">
        <v>800000</v>
      </c>
      <c r="AA60" s="258">
        <v>1</v>
      </c>
      <c r="AB60" s="253">
        <v>298</v>
      </c>
      <c r="AC60" s="253">
        <v>8</v>
      </c>
      <c r="AD60" s="253">
        <v>306</v>
      </c>
    </row>
    <row r="61" spans="1:34" customHeight="1" ht="15">
      <c r="A61" s="246" t="s">
        <v>287</v>
      </c>
      <c r="B61" s="246" t="s">
        <v>5</v>
      </c>
      <c r="C61" s="246" t="s">
        <v>4</v>
      </c>
      <c r="D61" s="246" t="s">
        <v>57</v>
      </c>
      <c r="E61" s="247" t="s">
        <v>272</v>
      </c>
      <c r="F61" s="246" t="s">
        <v>288</v>
      </c>
      <c r="G61" s="248" t="s">
        <v>133</v>
      </c>
      <c r="H61" s="249" t="s">
        <v>281</v>
      </c>
      <c r="I61" s="246" t="s">
        <v>12</v>
      </c>
      <c r="J61" s="246" t="s">
        <v>135</v>
      </c>
      <c r="K61" s="250">
        <v>597000</v>
      </c>
      <c r="L61" s="250">
        <v>0</v>
      </c>
      <c r="M61" s="250">
        <v>199000</v>
      </c>
      <c r="N61" s="250">
        <v>199000</v>
      </c>
      <c r="O61" s="250">
        <v>995000</v>
      </c>
      <c r="P61" s="246" t="s">
        <v>6</v>
      </c>
      <c r="Q61" s="246" t="s">
        <v>136</v>
      </c>
      <c r="R61" s="246" t="s">
        <v>137</v>
      </c>
      <c r="S61" s="252"/>
      <c r="T61" s="252"/>
      <c r="U61" s="251">
        <v>600000</v>
      </c>
      <c r="V61" s="251">
        <v>200000</v>
      </c>
      <c r="W61" s="251">
        <v>800000</v>
      </c>
      <c r="X61" s="251">
        <v>600000</v>
      </c>
      <c r="Y61" s="251">
        <v>200000</v>
      </c>
      <c r="Z61" s="251">
        <v>800000</v>
      </c>
      <c r="AA61" s="258">
        <v>1</v>
      </c>
      <c r="AB61" s="253">
        <v>88</v>
      </c>
      <c r="AC61" s="253">
        <v>20</v>
      </c>
      <c r="AD61" s="253">
        <v>108</v>
      </c>
    </row>
    <row r="62" spans="1:34" customHeight="1" ht="15">
      <c r="A62" s="246" t="s">
        <v>289</v>
      </c>
      <c r="B62" s="246" t="s">
        <v>5</v>
      </c>
      <c r="C62" s="246" t="s">
        <v>4</v>
      </c>
      <c r="D62" s="246" t="s">
        <v>57</v>
      </c>
      <c r="E62" s="247" t="s">
        <v>272</v>
      </c>
      <c r="F62" s="246" t="s">
        <v>283</v>
      </c>
      <c r="G62" s="248" t="s">
        <v>133</v>
      </c>
      <c r="H62" s="249" t="s">
        <v>281</v>
      </c>
      <c r="I62" s="246" t="s">
        <v>12</v>
      </c>
      <c r="J62" s="246" t="s">
        <v>135</v>
      </c>
      <c r="K62" s="250">
        <v>561000</v>
      </c>
      <c r="L62" s="250">
        <v>0</v>
      </c>
      <c r="M62" s="250">
        <v>187000</v>
      </c>
      <c r="N62" s="250">
        <v>187000</v>
      </c>
      <c r="O62" s="250">
        <v>935000</v>
      </c>
      <c r="P62" s="246" t="s">
        <v>6</v>
      </c>
      <c r="Q62" s="246" t="s">
        <v>136</v>
      </c>
      <c r="R62" s="246" t="s">
        <v>137</v>
      </c>
      <c r="S62" s="252"/>
      <c r="T62" s="252"/>
      <c r="U62" s="251">
        <v>600000</v>
      </c>
      <c r="V62" s="251">
        <v>200000</v>
      </c>
      <c r="W62" s="251">
        <v>800000</v>
      </c>
      <c r="X62" s="251">
        <v>600000</v>
      </c>
      <c r="Y62" s="251">
        <v>200000</v>
      </c>
      <c r="Z62" s="251">
        <v>800000</v>
      </c>
      <c r="AA62" s="258">
        <v>1</v>
      </c>
      <c r="AB62" s="253">
        <v>193</v>
      </c>
      <c r="AC62" s="253">
        <v>77</v>
      </c>
      <c r="AD62" s="253">
        <v>270</v>
      </c>
    </row>
    <row r="63" spans="1:34" customHeight="1" ht="15">
      <c r="A63" s="246" t="s">
        <v>290</v>
      </c>
      <c r="B63" s="246" t="s">
        <v>5</v>
      </c>
      <c r="C63" s="246" t="s">
        <v>4</v>
      </c>
      <c r="D63" s="246" t="s">
        <v>57</v>
      </c>
      <c r="E63" s="247" t="s">
        <v>272</v>
      </c>
      <c r="F63" s="246" t="s">
        <v>276</v>
      </c>
      <c r="G63" s="248" t="s">
        <v>133</v>
      </c>
      <c r="H63" s="249" t="s">
        <v>291</v>
      </c>
      <c r="I63" s="246" t="s">
        <v>16</v>
      </c>
      <c r="J63" s="246" t="s">
        <v>292</v>
      </c>
      <c r="K63" s="250">
        <v>11108979.19</v>
      </c>
      <c r="L63" s="250">
        <v>0</v>
      </c>
      <c r="M63" s="250">
        <v>3702993.06</v>
      </c>
      <c r="N63" s="250">
        <v>3702993.06</v>
      </c>
      <c r="O63" s="250">
        <v>18514965.31</v>
      </c>
      <c r="P63" s="246" t="s">
        <v>6</v>
      </c>
      <c r="Q63" s="246" t="s">
        <v>136</v>
      </c>
      <c r="R63" s="246" t="s">
        <v>137</v>
      </c>
      <c r="S63" s="252"/>
      <c r="T63" s="252"/>
      <c r="U63" s="251">
        <v>11139285</v>
      </c>
      <c r="V63" s="251">
        <v>3713095</v>
      </c>
      <c r="W63" s="251">
        <v>14852380</v>
      </c>
      <c r="X63" s="251">
        <v>11122178.38</v>
      </c>
      <c r="Y63" s="251">
        <v>3707393.06</v>
      </c>
      <c r="Z63" s="251">
        <v>14829571.44</v>
      </c>
      <c r="AA63" s="258">
        <v>1</v>
      </c>
      <c r="AB63" s="253">
        <v>61</v>
      </c>
      <c r="AC63" s="253">
        <v>4</v>
      </c>
      <c r="AD63" s="253">
        <v>65</v>
      </c>
    </row>
    <row r="64" spans="1:34" customHeight="1" ht="15">
      <c r="A64" s="246" t="s">
        <v>293</v>
      </c>
      <c r="B64" s="246" t="s">
        <v>5</v>
      </c>
      <c r="C64" s="246" t="s">
        <v>4</v>
      </c>
      <c r="D64" s="246" t="s">
        <v>58</v>
      </c>
      <c r="E64" s="247" t="s">
        <v>272</v>
      </c>
      <c r="F64" s="246" t="s">
        <v>294</v>
      </c>
      <c r="G64" s="248" t="s">
        <v>133</v>
      </c>
      <c r="H64" s="249" t="s">
        <v>295</v>
      </c>
      <c r="I64" s="246" t="s">
        <v>12</v>
      </c>
      <c r="J64" s="246" t="s">
        <v>135</v>
      </c>
      <c r="K64" s="250">
        <v>538248</v>
      </c>
      <c r="L64" s="250">
        <v>0</v>
      </c>
      <c r="M64" s="250">
        <v>179416</v>
      </c>
      <c r="N64" s="250">
        <v>179416</v>
      </c>
      <c r="O64" s="250">
        <v>897080</v>
      </c>
      <c r="P64" s="246" t="s">
        <v>6</v>
      </c>
      <c r="Q64" s="246" t="s">
        <v>136</v>
      </c>
      <c r="R64" s="246" t="s">
        <v>137</v>
      </c>
      <c r="S64" s="252"/>
      <c r="T64" s="252"/>
      <c r="U64" s="251">
        <v>538548</v>
      </c>
      <c r="V64" s="251">
        <v>179516</v>
      </c>
      <c r="W64" s="251">
        <v>718064</v>
      </c>
      <c r="X64" s="251">
        <v>538548</v>
      </c>
      <c r="Y64" s="251">
        <v>179516</v>
      </c>
      <c r="Z64" s="251">
        <v>718064</v>
      </c>
      <c r="AA64" s="258">
        <v>1</v>
      </c>
      <c r="AB64" s="253">
        <v>144</v>
      </c>
      <c r="AC64" s="253">
        <v>79</v>
      </c>
      <c r="AD64" s="253">
        <v>223</v>
      </c>
    </row>
    <row r="65" spans="1:34" customHeight="1" ht="15">
      <c r="A65" s="246" t="s">
        <v>296</v>
      </c>
      <c r="B65" s="246" t="s">
        <v>5</v>
      </c>
      <c r="C65" s="246" t="s">
        <v>4</v>
      </c>
      <c r="D65" s="246" t="s">
        <v>58</v>
      </c>
      <c r="E65" s="247" t="s">
        <v>279</v>
      </c>
      <c r="F65" s="246" t="s">
        <v>297</v>
      </c>
      <c r="G65" s="248" t="s">
        <v>103</v>
      </c>
      <c r="H65" s="249" t="s">
        <v>298</v>
      </c>
      <c r="I65" s="246" t="s">
        <v>7</v>
      </c>
      <c r="J65" s="246" t="s">
        <v>135</v>
      </c>
      <c r="K65" s="250">
        <v>1129710</v>
      </c>
      <c r="L65" s="250">
        <v>0</v>
      </c>
      <c r="M65" s="250">
        <v>376570</v>
      </c>
      <c r="N65" s="250">
        <v>376570</v>
      </c>
      <c r="O65" s="250">
        <v>1882850</v>
      </c>
      <c r="P65" s="246" t="s">
        <v>6</v>
      </c>
      <c r="Q65" s="246" t="s">
        <v>136</v>
      </c>
      <c r="R65" s="246" t="s">
        <v>137</v>
      </c>
      <c r="S65" s="252"/>
      <c r="T65" s="252"/>
      <c r="U65" s="251">
        <v>1164600</v>
      </c>
      <c r="V65" s="251">
        <v>388200</v>
      </c>
      <c r="W65" s="251">
        <v>1552800</v>
      </c>
      <c r="X65" s="251">
        <v>1164600</v>
      </c>
      <c r="Y65" s="251">
        <v>388200</v>
      </c>
      <c r="Z65" s="251">
        <v>1552800</v>
      </c>
      <c r="AA65" s="258">
        <v>1</v>
      </c>
      <c r="AB65" s="253">
        <v>100</v>
      </c>
      <c r="AC65" s="253">
        <v>130</v>
      </c>
      <c r="AD65" s="253">
        <v>230</v>
      </c>
    </row>
    <row r="66" spans="1:34" customHeight="1" ht="15">
      <c r="A66" s="246" t="s">
        <v>299</v>
      </c>
      <c r="B66" s="246" t="s">
        <v>5</v>
      </c>
      <c r="C66" s="246" t="s">
        <v>4</v>
      </c>
      <c r="D66" s="246" t="s">
        <v>58</v>
      </c>
      <c r="E66" s="247" t="s">
        <v>279</v>
      </c>
      <c r="F66" s="246" t="s">
        <v>288</v>
      </c>
      <c r="G66" s="248" t="s">
        <v>133</v>
      </c>
      <c r="H66" s="249" t="s">
        <v>281</v>
      </c>
      <c r="I66" s="246" t="s">
        <v>12</v>
      </c>
      <c r="J66" s="246" t="s">
        <v>135</v>
      </c>
      <c r="K66" s="250">
        <v>570000</v>
      </c>
      <c r="L66" s="250">
        <v>0</v>
      </c>
      <c r="M66" s="250">
        <v>190000</v>
      </c>
      <c r="N66" s="250">
        <v>190000</v>
      </c>
      <c r="O66" s="250">
        <v>950000</v>
      </c>
      <c r="P66" s="246" t="s">
        <v>6</v>
      </c>
      <c r="Q66" s="246" t="s">
        <v>136</v>
      </c>
      <c r="R66" s="246" t="s">
        <v>137</v>
      </c>
      <c r="S66" s="252"/>
      <c r="T66" s="252"/>
      <c r="U66" s="251">
        <v>600000</v>
      </c>
      <c r="V66" s="251">
        <v>200000</v>
      </c>
      <c r="W66" s="251">
        <v>800000</v>
      </c>
      <c r="X66" s="251">
        <v>600000</v>
      </c>
      <c r="Y66" s="251">
        <v>200000</v>
      </c>
      <c r="Z66" s="251">
        <v>800000</v>
      </c>
      <c r="AA66" s="258">
        <v>1</v>
      </c>
      <c r="AB66" s="253">
        <v>64</v>
      </c>
      <c r="AC66" s="253">
        <v>133</v>
      </c>
      <c r="AD66" s="253">
        <v>197</v>
      </c>
    </row>
    <row r="67" spans="1:34" customHeight="1" ht="15">
      <c r="A67" s="246" t="s">
        <v>300</v>
      </c>
      <c r="B67" s="246" t="s">
        <v>5</v>
      </c>
      <c r="C67" s="246" t="s">
        <v>4</v>
      </c>
      <c r="D67" s="246" t="s">
        <v>58</v>
      </c>
      <c r="E67" s="247" t="s">
        <v>272</v>
      </c>
      <c r="F67" s="246" t="s">
        <v>301</v>
      </c>
      <c r="G67" s="248" t="s">
        <v>133</v>
      </c>
      <c r="H67" s="249" t="s">
        <v>281</v>
      </c>
      <c r="I67" s="246" t="s">
        <v>12</v>
      </c>
      <c r="J67" s="246" t="s">
        <v>135</v>
      </c>
      <c r="K67" s="250">
        <v>599940</v>
      </c>
      <c r="L67" s="250">
        <v>0</v>
      </c>
      <c r="M67" s="250">
        <v>199980</v>
      </c>
      <c r="N67" s="250">
        <v>199980</v>
      </c>
      <c r="O67" s="250">
        <v>999900</v>
      </c>
      <c r="P67" s="246" t="s">
        <v>6</v>
      </c>
      <c r="Q67" s="246" t="s">
        <v>136</v>
      </c>
      <c r="R67" s="246" t="s">
        <v>137</v>
      </c>
      <c r="S67" s="252"/>
      <c r="T67" s="252"/>
      <c r="U67" s="251">
        <v>600000</v>
      </c>
      <c r="V67" s="251">
        <v>200000</v>
      </c>
      <c r="W67" s="251">
        <v>800000</v>
      </c>
      <c r="X67" s="251">
        <v>600000</v>
      </c>
      <c r="Y67" s="251">
        <v>200000</v>
      </c>
      <c r="Z67" s="251">
        <v>800000</v>
      </c>
      <c r="AA67" s="258">
        <v>1</v>
      </c>
      <c r="AB67" s="253">
        <v>62</v>
      </c>
      <c r="AC67" s="253">
        <v>43</v>
      </c>
      <c r="AD67" s="253">
        <v>105</v>
      </c>
    </row>
    <row r="68" spans="1:34" customHeight="1" ht="15">
      <c r="A68" s="246" t="s">
        <v>302</v>
      </c>
      <c r="B68" s="246" t="s">
        <v>5</v>
      </c>
      <c r="C68" s="246" t="s">
        <v>4</v>
      </c>
      <c r="D68" s="246" t="s">
        <v>58</v>
      </c>
      <c r="E68" s="247" t="s">
        <v>279</v>
      </c>
      <c r="F68" s="246" t="s">
        <v>303</v>
      </c>
      <c r="G68" s="248" t="s">
        <v>103</v>
      </c>
      <c r="H68" s="249" t="s">
        <v>281</v>
      </c>
      <c r="I68" s="246" t="s">
        <v>12</v>
      </c>
      <c r="J68" s="246" t="s">
        <v>135</v>
      </c>
      <c r="K68" s="250">
        <v>568800</v>
      </c>
      <c r="L68" s="250">
        <v>0</v>
      </c>
      <c r="M68" s="250">
        <v>189600</v>
      </c>
      <c r="N68" s="250">
        <v>189600</v>
      </c>
      <c r="O68" s="250">
        <v>948000</v>
      </c>
      <c r="P68" s="246" t="s">
        <v>6</v>
      </c>
      <c r="Q68" s="246" t="s">
        <v>136</v>
      </c>
      <c r="R68" s="246" t="s">
        <v>137</v>
      </c>
      <c r="S68" s="252"/>
      <c r="T68" s="252"/>
      <c r="U68" s="251">
        <v>600000</v>
      </c>
      <c r="V68" s="251">
        <v>200000</v>
      </c>
      <c r="W68" s="251">
        <v>800000</v>
      </c>
      <c r="X68" s="251">
        <v>600000</v>
      </c>
      <c r="Y68" s="251">
        <v>200000</v>
      </c>
      <c r="Z68" s="251">
        <v>800000</v>
      </c>
      <c r="AA68" s="258">
        <v>1</v>
      </c>
      <c r="AB68" s="253">
        <v>57</v>
      </c>
      <c r="AC68" s="253">
        <v>23</v>
      </c>
      <c r="AD68" s="253">
        <v>80</v>
      </c>
    </row>
    <row r="69" spans="1:34" customHeight="1" ht="15">
      <c r="A69" s="246" t="s">
        <v>304</v>
      </c>
      <c r="B69" s="246" t="s">
        <v>5</v>
      </c>
      <c r="C69" s="246" t="s">
        <v>4</v>
      </c>
      <c r="D69" s="246" t="s">
        <v>62</v>
      </c>
      <c r="E69" s="247" t="s">
        <v>272</v>
      </c>
      <c r="F69" s="246" t="s">
        <v>305</v>
      </c>
      <c r="G69" s="248" t="s">
        <v>133</v>
      </c>
      <c r="H69" s="249" t="s">
        <v>281</v>
      </c>
      <c r="I69" s="246" t="s">
        <v>12</v>
      </c>
      <c r="J69" s="246" t="s">
        <v>135</v>
      </c>
      <c r="K69" s="250">
        <v>570000</v>
      </c>
      <c r="L69" s="250">
        <v>0</v>
      </c>
      <c r="M69" s="250">
        <v>190000</v>
      </c>
      <c r="N69" s="250">
        <v>190000</v>
      </c>
      <c r="O69" s="250">
        <v>950000</v>
      </c>
      <c r="P69" s="246" t="s">
        <v>6</v>
      </c>
      <c r="Q69" s="246" t="s">
        <v>136</v>
      </c>
      <c r="R69" s="246" t="s">
        <v>137</v>
      </c>
      <c r="S69" s="252"/>
      <c r="T69" s="252"/>
      <c r="U69" s="251">
        <v>600000</v>
      </c>
      <c r="V69" s="251">
        <v>200000</v>
      </c>
      <c r="W69" s="251">
        <v>800000</v>
      </c>
      <c r="X69" s="251">
        <v>600000</v>
      </c>
      <c r="Y69" s="251">
        <v>200000</v>
      </c>
      <c r="Z69" s="251">
        <v>800000</v>
      </c>
      <c r="AA69" s="258">
        <v>1</v>
      </c>
      <c r="AB69" s="253">
        <v>71</v>
      </c>
      <c r="AC69" s="253">
        <v>13</v>
      </c>
      <c r="AD69" s="253">
        <v>84</v>
      </c>
    </row>
    <row r="70" spans="1:34" customHeight="1" ht="15">
      <c r="A70" s="246" t="s">
        <v>306</v>
      </c>
      <c r="B70" s="246" t="s">
        <v>5</v>
      </c>
      <c r="C70" s="246" t="s">
        <v>4</v>
      </c>
      <c r="D70" s="246" t="s">
        <v>62</v>
      </c>
      <c r="E70" s="247" t="s">
        <v>272</v>
      </c>
      <c r="F70" s="246" t="s">
        <v>305</v>
      </c>
      <c r="G70" s="248" t="s">
        <v>103</v>
      </c>
      <c r="H70" s="249" t="s">
        <v>281</v>
      </c>
      <c r="I70" s="246" t="s">
        <v>12</v>
      </c>
      <c r="J70" s="246" t="s">
        <v>135</v>
      </c>
      <c r="K70" s="250">
        <v>577800</v>
      </c>
      <c r="L70" s="250">
        <v>0</v>
      </c>
      <c r="M70" s="250">
        <v>192600</v>
      </c>
      <c r="N70" s="250">
        <v>192600</v>
      </c>
      <c r="O70" s="250">
        <v>963000</v>
      </c>
      <c r="P70" s="246" t="s">
        <v>6</v>
      </c>
      <c r="Q70" s="246" t="s">
        <v>136</v>
      </c>
      <c r="R70" s="246" t="s">
        <v>137</v>
      </c>
      <c r="S70" s="252"/>
      <c r="T70" s="252"/>
      <c r="U70" s="251">
        <v>600000</v>
      </c>
      <c r="V70" s="251">
        <v>200000</v>
      </c>
      <c r="W70" s="251">
        <v>800000</v>
      </c>
      <c r="X70" s="251">
        <v>600000</v>
      </c>
      <c r="Y70" s="251">
        <v>200000</v>
      </c>
      <c r="Z70" s="251">
        <v>800000</v>
      </c>
      <c r="AA70" s="258">
        <v>1</v>
      </c>
      <c r="AB70" s="253">
        <v>58</v>
      </c>
      <c r="AC70" s="253">
        <v>38</v>
      </c>
      <c r="AD70" s="253">
        <v>96</v>
      </c>
    </row>
    <row r="71" spans="1:34" customHeight="1" ht="15">
      <c r="A71" s="246" t="s">
        <v>307</v>
      </c>
      <c r="B71" s="246" t="s">
        <v>5</v>
      </c>
      <c r="C71" s="246" t="s">
        <v>4</v>
      </c>
      <c r="D71" s="246" t="s">
        <v>62</v>
      </c>
      <c r="E71" s="247" t="s">
        <v>272</v>
      </c>
      <c r="F71" s="246" t="s">
        <v>308</v>
      </c>
      <c r="G71" s="248" t="s">
        <v>103</v>
      </c>
      <c r="H71" s="249" t="s">
        <v>281</v>
      </c>
      <c r="I71" s="246" t="s">
        <v>12</v>
      </c>
      <c r="J71" s="246" t="s">
        <v>135</v>
      </c>
      <c r="K71" s="250">
        <v>577800</v>
      </c>
      <c r="L71" s="250">
        <v>0</v>
      </c>
      <c r="M71" s="250">
        <v>192600</v>
      </c>
      <c r="N71" s="250">
        <v>192600</v>
      </c>
      <c r="O71" s="250">
        <v>963000</v>
      </c>
      <c r="P71" s="246" t="s">
        <v>6</v>
      </c>
      <c r="Q71" s="246" t="s">
        <v>136</v>
      </c>
      <c r="R71" s="246" t="s">
        <v>137</v>
      </c>
      <c r="S71" s="252"/>
      <c r="T71" s="252"/>
      <c r="U71" s="251">
        <v>600000</v>
      </c>
      <c r="V71" s="251">
        <v>200000</v>
      </c>
      <c r="W71" s="251">
        <v>800000</v>
      </c>
      <c r="X71" s="251">
        <v>600000</v>
      </c>
      <c r="Y71" s="251">
        <v>200000</v>
      </c>
      <c r="Z71" s="251">
        <v>800000</v>
      </c>
      <c r="AA71" s="258">
        <v>1</v>
      </c>
      <c r="AB71" s="253">
        <v>174</v>
      </c>
      <c r="AC71" s="253">
        <v>15</v>
      </c>
      <c r="AD71" s="253">
        <v>189</v>
      </c>
    </row>
    <row r="72" spans="1:34" customHeight="1" ht="15">
      <c r="A72" s="246" t="s">
        <v>309</v>
      </c>
      <c r="B72" s="246" t="s">
        <v>5</v>
      </c>
      <c r="C72" s="246" t="s">
        <v>4</v>
      </c>
      <c r="D72" s="246" t="s">
        <v>62</v>
      </c>
      <c r="E72" s="247" t="s">
        <v>279</v>
      </c>
      <c r="F72" s="246" t="s">
        <v>310</v>
      </c>
      <c r="G72" s="248" t="s">
        <v>103</v>
      </c>
      <c r="H72" s="249" t="s">
        <v>281</v>
      </c>
      <c r="I72" s="246" t="s">
        <v>12</v>
      </c>
      <c r="J72" s="246" t="s">
        <v>135</v>
      </c>
      <c r="K72" s="250">
        <v>577800</v>
      </c>
      <c r="L72" s="250">
        <v>0</v>
      </c>
      <c r="M72" s="250">
        <v>192600</v>
      </c>
      <c r="N72" s="250">
        <v>192600</v>
      </c>
      <c r="O72" s="250">
        <v>963000</v>
      </c>
      <c r="P72" s="246" t="s">
        <v>6</v>
      </c>
      <c r="Q72" s="246" t="s">
        <v>136</v>
      </c>
      <c r="R72" s="246" t="s">
        <v>137</v>
      </c>
      <c r="S72" s="252"/>
      <c r="T72" s="252"/>
      <c r="U72" s="251">
        <v>600000</v>
      </c>
      <c r="V72" s="251">
        <v>200000</v>
      </c>
      <c r="W72" s="251">
        <v>800000</v>
      </c>
      <c r="X72" s="251">
        <v>600000</v>
      </c>
      <c r="Y72" s="251">
        <v>200000</v>
      </c>
      <c r="Z72" s="251">
        <v>800000</v>
      </c>
      <c r="AA72" s="258">
        <v>1</v>
      </c>
      <c r="AB72" s="253">
        <v>110</v>
      </c>
      <c r="AC72" s="253">
        <v>82</v>
      </c>
      <c r="AD72" s="253">
        <v>192</v>
      </c>
    </row>
    <row r="73" spans="1:34" customHeight="1" ht="15">
      <c r="A73" s="246" t="s">
        <v>311</v>
      </c>
      <c r="B73" s="246" t="s">
        <v>5</v>
      </c>
      <c r="C73" s="246" t="s">
        <v>4</v>
      </c>
      <c r="D73" s="246" t="s">
        <v>62</v>
      </c>
      <c r="E73" s="247" t="s">
        <v>279</v>
      </c>
      <c r="F73" s="246" t="s">
        <v>312</v>
      </c>
      <c r="G73" s="248" t="s">
        <v>103</v>
      </c>
      <c r="H73" s="249" t="s">
        <v>281</v>
      </c>
      <c r="I73" s="246" t="s">
        <v>12</v>
      </c>
      <c r="J73" s="246" t="s">
        <v>135</v>
      </c>
      <c r="K73" s="250">
        <v>577800</v>
      </c>
      <c r="L73" s="250">
        <v>0</v>
      </c>
      <c r="M73" s="250">
        <v>192600</v>
      </c>
      <c r="N73" s="250">
        <v>192600</v>
      </c>
      <c r="O73" s="250">
        <v>963000</v>
      </c>
      <c r="P73" s="246" t="s">
        <v>6</v>
      </c>
      <c r="Q73" s="246" t="s">
        <v>136</v>
      </c>
      <c r="R73" s="246" t="s">
        <v>137</v>
      </c>
      <c r="S73" s="252"/>
      <c r="T73" s="252"/>
      <c r="U73" s="251">
        <v>600000</v>
      </c>
      <c r="V73" s="251">
        <v>200000</v>
      </c>
      <c r="W73" s="251">
        <v>800000</v>
      </c>
      <c r="X73" s="251">
        <v>600000</v>
      </c>
      <c r="Y73" s="251">
        <v>200000</v>
      </c>
      <c r="Z73" s="251">
        <v>800000</v>
      </c>
      <c r="AA73" s="258">
        <v>1</v>
      </c>
      <c r="AB73" s="253">
        <v>160</v>
      </c>
      <c r="AC73" s="253">
        <v>28</v>
      </c>
      <c r="AD73" s="253">
        <v>188</v>
      </c>
    </row>
    <row r="74" spans="1:34" customHeight="1" ht="15">
      <c r="A74" s="246" t="s">
        <v>313</v>
      </c>
      <c r="B74" s="246" t="s">
        <v>5</v>
      </c>
      <c r="C74" s="246" t="s">
        <v>4</v>
      </c>
      <c r="D74" s="246" t="s">
        <v>62</v>
      </c>
      <c r="E74" s="247" t="s">
        <v>279</v>
      </c>
      <c r="F74" s="246" t="s">
        <v>314</v>
      </c>
      <c r="G74" s="248" t="s">
        <v>103</v>
      </c>
      <c r="H74" s="249" t="s">
        <v>281</v>
      </c>
      <c r="I74" s="246" t="s">
        <v>12</v>
      </c>
      <c r="J74" s="246" t="s">
        <v>135</v>
      </c>
      <c r="K74" s="250">
        <v>577800</v>
      </c>
      <c r="L74" s="250">
        <v>0</v>
      </c>
      <c r="M74" s="250">
        <v>192600</v>
      </c>
      <c r="N74" s="250">
        <v>192600</v>
      </c>
      <c r="O74" s="250">
        <v>963000</v>
      </c>
      <c r="P74" s="246" t="s">
        <v>6</v>
      </c>
      <c r="Q74" s="246" t="s">
        <v>136</v>
      </c>
      <c r="R74" s="246" t="s">
        <v>137</v>
      </c>
      <c r="S74" s="252"/>
      <c r="T74" s="252"/>
      <c r="U74" s="251">
        <v>600000</v>
      </c>
      <c r="V74" s="251">
        <v>200000</v>
      </c>
      <c r="W74" s="251">
        <v>800000</v>
      </c>
      <c r="X74" s="251">
        <v>600000</v>
      </c>
      <c r="Y74" s="251">
        <v>200000</v>
      </c>
      <c r="Z74" s="251">
        <v>800000</v>
      </c>
      <c r="AA74" s="258">
        <v>1</v>
      </c>
      <c r="AB74" s="253">
        <v>94</v>
      </c>
      <c r="AC74" s="253">
        <v>34</v>
      </c>
      <c r="AD74" s="253">
        <v>128</v>
      </c>
    </row>
    <row r="75" spans="1:34" customHeight="1" ht="15">
      <c r="A75" s="246" t="s">
        <v>315</v>
      </c>
      <c r="B75" s="246" t="s">
        <v>5</v>
      </c>
      <c r="C75" s="246" t="s">
        <v>4</v>
      </c>
      <c r="D75" s="246" t="s">
        <v>62</v>
      </c>
      <c r="E75" s="247" t="s">
        <v>272</v>
      </c>
      <c r="F75" s="246" t="s">
        <v>316</v>
      </c>
      <c r="G75" s="248" t="s">
        <v>103</v>
      </c>
      <c r="H75" s="249" t="s">
        <v>281</v>
      </c>
      <c r="I75" s="246" t="s">
        <v>12</v>
      </c>
      <c r="J75" s="246" t="s">
        <v>135</v>
      </c>
      <c r="K75" s="250">
        <v>577800</v>
      </c>
      <c r="L75" s="250">
        <v>0</v>
      </c>
      <c r="M75" s="250">
        <v>192600</v>
      </c>
      <c r="N75" s="250">
        <v>192600</v>
      </c>
      <c r="O75" s="250">
        <v>963000</v>
      </c>
      <c r="P75" s="246" t="s">
        <v>6</v>
      </c>
      <c r="Q75" s="246" t="s">
        <v>136</v>
      </c>
      <c r="R75" s="246" t="s">
        <v>137</v>
      </c>
      <c r="S75" s="252"/>
      <c r="T75" s="252"/>
      <c r="U75" s="251">
        <v>600000</v>
      </c>
      <c r="V75" s="251">
        <v>200000</v>
      </c>
      <c r="W75" s="251">
        <v>800000</v>
      </c>
      <c r="X75" s="251">
        <v>600000</v>
      </c>
      <c r="Y75" s="251">
        <v>200000</v>
      </c>
      <c r="Z75" s="251">
        <v>800000</v>
      </c>
      <c r="AA75" s="258">
        <v>1</v>
      </c>
      <c r="AB75" s="253">
        <v>116</v>
      </c>
      <c r="AC75" s="253">
        <v>27</v>
      </c>
      <c r="AD75" s="253">
        <v>143</v>
      </c>
    </row>
    <row r="76" spans="1:34" customHeight="1" ht="15">
      <c r="A76" s="246" t="s">
        <v>317</v>
      </c>
      <c r="B76" s="246" t="s">
        <v>5</v>
      </c>
      <c r="C76" s="246" t="s">
        <v>4</v>
      </c>
      <c r="D76" s="246" t="s">
        <v>62</v>
      </c>
      <c r="E76" s="247" t="s">
        <v>272</v>
      </c>
      <c r="F76" s="246" t="s">
        <v>318</v>
      </c>
      <c r="G76" s="248" t="s">
        <v>103</v>
      </c>
      <c r="H76" s="249" t="s">
        <v>281</v>
      </c>
      <c r="I76" s="246" t="s">
        <v>12</v>
      </c>
      <c r="J76" s="246" t="s">
        <v>135</v>
      </c>
      <c r="K76" s="250">
        <v>577800</v>
      </c>
      <c r="L76" s="250">
        <v>0</v>
      </c>
      <c r="M76" s="250">
        <v>192600</v>
      </c>
      <c r="N76" s="250">
        <v>192600</v>
      </c>
      <c r="O76" s="250">
        <v>963000</v>
      </c>
      <c r="P76" s="246" t="s">
        <v>6</v>
      </c>
      <c r="Q76" s="246" t="s">
        <v>136</v>
      </c>
      <c r="R76" s="246" t="s">
        <v>137</v>
      </c>
      <c r="S76" s="252"/>
      <c r="T76" s="252"/>
      <c r="U76" s="251">
        <v>600000</v>
      </c>
      <c r="V76" s="251">
        <v>200000</v>
      </c>
      <c r="W76" s="251">
        <v>800000</v>
      </c>
      <c r="X76" s="251">
        <v>600000</v>
      </c>
      <c r="Y76" s="251">
        <v>200000</v>
      </c>
      <c r="Z76" s="251">
        <v>800000</v>
      </c>
      <c r="AA76" s="258">
        <v>1</v>
      </c>
      <c r="AB76" s="253">
        <v>86</v>
      </c>
      <c r="AC76" s="253">
        <v>44</v>
      </c>
      <c r="AD76" s="253">
        <v>130</v>
      </c>
    </row>
    <row r="77" spans="1:34" customHeight="1" ht="15">
      <c r="A77" s="246" t="s">
        <v>319</v>
      </c>
      <c r="B77" s="246" t="s">
        <v>5</v>
      </c>
      <c r="C77" s="246" t="s">
        <v>4</v>
      </c>
      <c r="D77" s="246" t="s">
        <v>82</v>
      </c>
      <c r="E77" s="247" t="s">
        <v>320</v>
      </c>
      <c r="F77" s="246" t="s">
        <v>321</v>
      </c>
      <c r="G77" s="248" t="s">
        <v>103</v>
      </c>
      <c r="H77" s="249" t="s">
        <v>281</v>
      </c>
      <c r="I77" s="246" t="s">
        <v>12</v>
      </c>
      <c r="J77" s="246" t="s">
        <v>135</v>
      </c>
      <c r="K77" s="250">
        <v>598800</v>
      </c>
      <c r="L77" s="250">
        <v>0</v>
      </c>
      <c r="M77" s="250">
        <v>199600</v>
      </c>
      <c r="N77" s="250">
        <v>199600</v>
      </c>
      <c r="O77" s="250">
        <v>998000</v>
      </c>
      <c r="P77" s="246" t="s">
        <v>6</v>
      </c>
      <c r="Q77" s="246" t="s">
        <v>136</v>
      </c>
      <c r="R77" s="246" t="s">
        <v>137</v>
      </c>
      <c r="S77" s="252"/>
      <c r="T77" s="252"/>
      <c r="U77" s="251">
        <v>600000</v>
      </c>
      <c r="V77" s="251">
        <v>200000</v>
      </c>
      <c r="W77" s="251">
        <v>800000</v>
      </c>
      <c r="X77" s="251">
        <v>600000</v>
      </c>
      <c r="Y77" s="251">
        <v>200000</v>
      </c>
      <c r="Z77" s="251">
        <v>800000</v>
      </c>
      <c r="AA77" s="258">
        <v>1</v>
      </c>
      <c r="AB77" s="253">
        <v>241</v>
      </c>
      <c r="AC77" s="253">
        <v>38</v>
      </c>
      <c r="AD77" s="253">
        <v>279</v>
      </c>
    </row>
    <row r="78" spans="1:34" customHeight="1" ht="15">
      <c r="A78" s="246" t="s">
        <v>322</v>
      </c>
      <c r="B78" s="246" t="s">
        <v>5</v>
      </c>
      <c r="C78" s="246" t="s">
        <v>4</v>
      </c>
      <c r="D78" s="246" t="s">
        <v>82</v>
      </c>
      <c r="E78" s="247" t="s">
        <v>320</v>
      </c>
      <c r="F78" s="246" t="s">
        <v>321</v>
      </c>
      <c r="G78" s="248" t="s">
        <v>103</v>
      </c>
      <c r="H78" s="249" t="s">
        <v>281</v>
      </c>
      <c r="I78" s="246" t="s">
        <v>12</v>
      </c>
      <c r="J78" s="246" t="s">
        <v>135</v>
      </c>
      <c r="K78" s="250">
        <v>598800</v>
      </c>
      <c r="L78" s="250">
        <v>0</v>
      </c>
      <c r="M78" s="250">
        <v>199600</v>
      </c>
      <c r="N78" s="250">
        <v>199600</v>
      </c>
      <c r="O78" s="250">
        <v>998000</v>
      </c>
      <c r="P78" s="246" t="s">
        <v>6</v>
      </c>
      <c r="Q78" s="246" t="s">
        <v>136</v>
      </c>
      <c r="R78" s="246" t="s">
        <v>137</v>
      </c>
      <c r="S78" s="252"/>
      <c r="T78" s="252"/>
      <c r="U78" s="251">
        <v>600000</v>
      </c>
      <c r="V78" s="251">
        <v>200000</v>
      </c>
      <c r="W78" s="251">
        <v>800000</v>
      </c>
      <c r="X78" s="251">
        <v>600000</v>
      </c>
      <c r="Y78" s="251">
        <v>200000</v>
      </c>
      <c r="Z78" s="251">
        <v>800000</v>
      </c>
      <c r="AA78" s="258">
        <v>1</v>
      </c>
      <c r="AB78" s="253">
        <v>380</v>
      </c>
      <c r="AC78" s="253">
        <v>180</v>
      </c>
      <c r="AD78" s="253">
        <v>560</v>
      </c>
    </row>
    <row r="79" spans="1:34" customHeight="1" ht="15">
      <c r="A79" s="246" t="s">
        <v>323</v>
      </c>
      <c r="B79" s="246" t="s">
        <v>5</v>
      </c>
      <c r="C79" s="246" t="s">
        <v>4</v>
      </c>
      <c r="D79" s="246" t="s">
        <v>82</v>
      </c>
      <c r="E79" s="247" t="s">
        <v>324</v>
      </c>
      <c r="F79" s="246" t="s">
        <v>325</v>
      </c>
      <c r="G79" s="248" t="s">
        <v>103</v>
      </c>
      <c r="H79" s="249" t="s">
        <v>281</v>
      </c>
      <c r="I79" s="246" t="s">
        <v>12</v>
      </c>
      <c r="J79" s="246" t="s">
        <v>135</v>
      </c>
      <c r="K79" s="250">
        <v>588000</v>
      </c>
      <c r="L79" s="250">
        <v>0</v>
      </c>
      <c r="M79" s="250">
        <v>196000</v>
      </c>
      <c r="N79" s="250">
        <v>196000</v>
      </c>
      <c r="O79" s="250">
        <v>980000</v>
      </c>
      <c r="P79" s="246" t="s">
        <v>6</v>
      </c>
      <c r="Q79" s="246" t="s">
        <v>136</v>
      </c>
      <c r="R79" s="246" t="s">
        <v>137</v>
      </c>
      <c r="S79" s="252"/>
      <c r="T79" s="252"/>
      <c r="U79" s="251">
        <v>588000</v>
      </c>
      <c r="V79" s="251">
        <v>196000</v>
      </c>
      <c r="W79" s="251">
        <v>784000</v>
      </c>
      <c r="X79" s="251">
        <v>588000</v>
      </c>
      <c r="Y79" s="251">
        <v>196000</v>
      </c>
      <c r="Z79" s="251">
        <v>784000</v>
      </c>
      <c r="AA79" s="258">
        <v>1</v>
      </c>
      <c r="AB79" s="253">
        <v>90</v>
      </c>
      <c r="AC79" s="253">
        <v>95</v>
      </c>
      <c r="AD79" s="253">
        <v>185</v>
      </c>
    </row>
    <row r="80" spans="1:34" customHeight="1" ht="15">
      <c r="A80" s="246" t="s">
        <v>326</v>
      </c>
      <c r="B80" s="246" t="s">
        <v>5</v>
      </c>
      <c r="C80" s="246" t="s">
        <v>4</v>
      </c>
      <c r="D80" s="246" t="s">
        <v>82</v>
      </c>
      <c r="E80" s="247" t="s">
        <v>320</v>
      </c>
      <c r="F80" s="246" t="s">
        <v>321</v>
      </c>
      <c r="G80" s="248" t="s">
        <v>103</v>
      </c>
      <c r="H80" s="249" t="s">
        <v>281</v>
      </c>
      <c r="I80" s="246" t="s">
        <v>12</v>
      </c>
      <c r="J80" s="246" t="s">
        <v>135</v>
      </c>
      <c r="K80" s="250">
        <v>598800</v>
      </c>
      <c r="L80" s="250">
        <v>0</v>
      </c>
      <c r="M80" s="250">
        <v>199600</v>
      </c>
      <c r="N80" s="250">
        <v>199600</v>
      </c>
      <c r="O80" s="250">
        <v>998000</v>
      </c>
      <c r="P80" s="246" t="s">
        <v>6</v>
      </c>
      <c r="Q80" s="246" t="s">
        <v>136</v>
      </c>
      <c r="R80" s="246" t="s">
        <v>137</v>
      </c>
      <c r="S80" s="252"/>
      <c r="T80" s="252"/>
      <c r="U80" s="251">
        <v>600000</v>
      </c>
      <c r="V80" s="251">
        <v>200000</v>
      </c>
      <c r="W80" s="251">
        <v>800000</v>
      </c>
      <c r="X80" s="251">
        <v>600000</v>
      </c>
      <c r="Y80" s="251">
        <v>200000</v>
      </c>
      <c r="Z80" s="251">
        <v>800000</v>
      </c>
      <c r="AA80" s="258">
        <v>1</v>
      </c>
      <c r="AB80" s="253">
        <v>83</v>
      </c>
      <c r="AC80" s="253">
        <v>32</v>
      </c>
      <c r="AD80" s="253">
        <v>115</v>
      </c>
    </row>
    <row r="81" spans="1:34" customHeight="1" ht="15">
      <c r="A81" s="246" t="s">
        <v>327</v>
      </c>
      <c r="B81" s="246" t="s">
        <v>5</v>
      </c>
      <c r="C81" s="246" t="s">
        <v>4</v>
      </c>
      <c r="D81" s="246" t="s">
        <v>82</v>
      </c>
      <c r="E81" s="247" t="s">
        <v>320</v>
      </c>
      <c r="F81" s="246" t="s">
        <v>321</v>
      </c>
      <c r="G81" s="248" t="s">
        <v>103</v>
      </c>
      <c r="H81" s="249" t="s">
        <v>281</v>
      </c>
      <c r="I81" s="246" t="s">
        <v>12</v>
      </c>
      <c r="J81" s="246" t="s">
        <v>135</v>
      </c>
      <c r="K81" s="250">
        <v>598800</v>
      </c>
      <c r="L81" s="250">
        <v>0</v>
      </c>
      <c r="M81" s="250">
        <v>199600</v>
      </c>
      <c r="N81" s="250">
        <v>199600</v>
      </c>
      <c r="O81" s="250">
        <v>998000</v>
      </c>
      <c r="P81" s="246" t="s">
        <v>6</v>
      </c>
      <c r="Q81" s="246" t="s">
        <v>136</v>
      </c>
      <c r="R81" s="246" t="s">
        <v>137</v>
      </c>
      <c r="S81" s="252"/>
      <c r="T81" s="252"/>
      <c r="U81" s="251">
        <v>600000</v>
      </c>
      <c r="V81" s="251">
        <v>200000</v>
      </c>
      <c r="W81" s="251">
        <v>800000</v>
      </c>
      <c r="X81" s="251">
        <v>600000</v>
      </c>
      <c r="Y81" s="251">
        <v>200000</v>
      </c>
      <c r="Z81" s="251">
        <v>800000</v>
      </c>
      <c r="AA81" s="258">
        <v>1</v>
      </c>
      <c r="AB81" s="253">
        <v>98</v>
      </c>
      <c r="AC81" s="253">
        <v>43</v>
      </c>
      <c r="AD81" s="253">
        <v>141</v>
      </c>
    </row>
    <row r="82" spans="1:34" customHeight="1" ht="15">
      <c r="A82" s="246" t="s">
        <v>328</v>
      </c>
      <c r="B82" s="246" t="s">
        <v>5</v>
      </c>
      <c r="C82" s="246" t="s">
        <v>4</v>
      </c>
      <c r="D82" s="246" t="s">
        <v>82</v>
      </c>
      <c r="E82" s="247" t="s">
        <v>320</v>
      </c>
      <c r="F82" s="246" t="s">
        <v>321</v>
      </c>
      <c r="G82" s="248" t="s">
        <v>133</v>
      </c>
      <c r="H82" s="249" t="s">
        <v>281</v>
      </c>
      <c r="I82" s="246" t="s">
        <v>12</v>
      </c>
      <c r="J82" s="246" t="s">
        <v>135</v>
      </c>
      <c r="K82" s="250">
        <v>532800</v>
      </c>
      <c r="L82" s="250">
        <v>0</v>
      </c>
      <c r="M82" s="250">
        <v>177600</v>
      </c>
      <c r="N82" s="250">
        <v>177600</v>
      </c>
      <c r="O82" s="250">
        <v>888000</v>
      </c>
      <c r="P82" s="246" t="s">
        <v>6</v>
      </c>
      <c r="Q82" s="246" t="s">
        <v>136</v>
      </c>
      <c r="R82" s="246" t="s">
        <v>137</v>
      </c>
      <c r="S82" s="252"/>
      <c r="T82" s="252"/>
      <c r="U82" s="251">
        <v>600000</v>
      </c>
      <c r="V82" s="251">
        <v>200000</v>
      </c>
      <c r="W82" s="251">
        <v>800000</v>
      </c>
      <c r="X82" s="251">
        <v>600000</v>
      </c>
      <c r="Y82" s="251">
        <v>200000</v>
      </c>
      <c r="Z82" s="251">
        <v>800000</v>
      </c>
      <c r="AA82" s="258">
        <v>1</v>
      </c>
      <c r="AB82" s="253">
        <v>110</v>
      </c>
      <c r="AC82" s="253">
        <v>30</v>
      </c>
      <c r="AD82" s="253">
        <v>140</v>
      </c>
    </row>
    <row r="83" spans="1:34" customHeight="1" ht="15">
      <c r="A83" s="246" t="s">
        <v>329</v>
      </c>
      <c r="B83" s="246" t="s">
        <v>5</v>
      </c>
      <c r="C83" s="246" t="s">
        <v>4</v>
      </c>
      <c r="D83" s="246" t="s">
        <v>82</v>
      </c>
      <c r="E83" s="247" t="s">
        <v>320</v>
      </c>
      <c r="F83" s="246" t="s">
        <v>321</v>
      </c>
      <c r="G83" s="248" t="s">
        <v>133</v>
      </c>
      <c r="H83" s="249" t="s">
        <v>281</v>
      </c>
      <c r="I83" s="246" t="s">
        <v>12</v>
      </c>
      <c r="J83" s="246" t="s">
        <v>135</v>
      </c>
      <c r="K83" s="250">
        <v>532800</v>
      </c>
      <c r="L83" s="250">
        <v>0</v>
      </c>
      <c r="M83" s="250">
        <v>177600</v>
      </c>
      <c r="N83" s="250">
        <v>177600</v>
      </c>
      <c r="O83" s="250">
        <v>888000</v>
      </c>
      <c r="P83" s="246" t="s">
        <v>6</v>
      </c>
      <c r="Q83" s="246" t="s">
        <v>136</v>
      </c>
      <c r="R83" s="246" t="s">
        <v>137</v>
      </c>
      <c r="S83" s="252"/>
      <c r="T83" s="252"/>
      <c r="U83" s="251">
        <v>600000</v>
      </c>
      <c r="V83" s="251">
        <v>200000</v>
      </c>
      <c r="W83" s="251">
        <v>800000</v>
      </c>
      <c r="X83" s="251">
        <v>600000</v>
      </c>
      <c r="Y83" s="251">
        <v>200000</v>
      </c>
      <c r="Z83" s="251">
        <v>800000</v>
      </c>
      <c r="AA83" s="258">
        <v>1</v>
      </c>
      <c r="AB83" s="253">
        <v>184</v>
      </c>
      <c r="AC83" s="253">
        <v>19</v>
      </c>
      <c r="AD83" s="253">
        <v>203</v>
      </c>
    </row>
    <row r="84" spans="1:34" customHeight="1" ht="15">
      <c r="A84" s="246" t="s">
        <v>330</v>
      </c>
      <c r="B84" s="246" t="s">
        <v>5</v>
      </c>
      <c r="C84" s="246" t="s">
        <v>4</v>
      </c>
      <c r="D84" s="246" t="s">
        <v>82</v>
      </c>
      <c r="E84" s="247" t="s">
        <v>320</v>
      </c>
      <c r="F84" s="246" t="s">
        <v>321</v>
      </c>
      <c r="G84" s="248" t="s">
        <v>133</v>
      </c>
      <c r="H84" s="249" t="s">
        <v>281</v>
      </c>
      <c r="I84" s="246" t="s">
        <v>12</v>
      </c>
      <c r="J84" s="246" t="s">
        <v>135</v>
      </c>
      <c r="K84" s="250">
        <v>532800</v>
      </c>
      <c r="L84" s="250">
        <v>0</v>
      </c>
      <c r="M84" s="250">
        <v>177600</v>
      </c>
      <c r="N84" s="250">
        <v>177600</v>
      </c>
      <c r="O84" s="250">
        <v>888000</v>
      </c>
      <c r="P84" s="246" t="s">
        <v>6</v>
      </c>
      <c r="Q84" s="246" t="s">
        <v>136</v>
      </c>
      <c r="R84" s="246" t="s">
        <v>137</v>
      </c>
      <c r="S84" s="252"/>
      <c r="T84" s="252"/>
      <c r="U84" s="251">
        <v>600000</v>
      </c>
      <c r="V84" s="251">
        <v>200000</v>
      </c>
      <c r="W84" s="251">
        <v>800000</v>
      </c>
      <c r="X84" s="251">
        <v>600000</v>
      </c>
      <c r="Y84" s="251">
        <v>200000</v>
      </c>
      <c r="Z84" s="251">
        <v>800000</v>
      </c>
      <c r="AA84" s="258">
        <v>1</v>
      </c>
      <c r="AB84" s="253">
        <v>290</v>
      </c>
      <c r="AC84" s="253">
        <v>49</v>
      </c>
      <c r="AD84" s="253">
        <v>339</v>
      </c>
    </row>
    <row r="85" spans="1:34" customHeight="1" ht="15">
      <c r="A85" s="246" t="s">
        <v>331</v>
      </c>
      <c r="B85" s="246" t="s">
        <v>5</v>
      </c>
      <c r="C85" s="246" t="s">
        <v>4</v>
      </c>
      <c r="D85" s="246" t="s">
        <v>82</v>
      </c>
      <c r="E85" s="247" t="s">
        <v>320</v>
      </c>
      <c r="F85" s="246" t="s">
        <v>321</v>
      </c>
      <c r="G85" s="248" t="s">
        <v>133</v>
      </c>
      <c r="H85" s="249" t="s">
        <v>281</v>
      </c>
      <c r="I85" s="246" t="s">
        <v>12</v>
      </c>
      <c r="J85" s="246" t="s">
        <v>135</v>
      </c>
      <c r="K85" s="250">
        <v>532800</v>
      </c>
      <c r="L85" s="250">
        <v>0</v>
      </c>
      <c r="M85" s="250">
        <v>177600</v>
      </c>
      <c r="N85" s="250">
        <v>177600</v>
      </c>
      <c r="O85" s="250">
        <v>888000</v>
      </c>
      <c r="P85" s="246" t="s">
        <v>6</v>
      </c>
      <c r="Q85" s="246" t="s">
        <v>136</v>
      </c>
      <c r="R85" s="246" t="s">
        <v>137</v>
      </c>
      <c r="S85" s="252"/>
      <c r="T85" s="252"/>
      <c r="U85" s="251">
        <v>600000</v>
      </c>
      <c r="V85" s="251">
        <v>200000</v>
      </c>
      <c r="W85" s="251">
        <v>800000</v>
      </c>
      <c r="X85" s="251">
        <v>600000</v>
      </c>
      <c r="Y85" s="251">
        <v>200000</v>
      </c>
      <c r="Z85" s="251">
        <v>800000</v>
      </c>
      <c r="AA85" s="258">
        <v>1</v>
      </c>
      <c r="AB85" s="253">
        <v>281</v>
      </c>
      <c r="AC85" s="253">
        <v>52</v>
      </c>
      <c r="AD85" s="253">
        <v>333</v>
      </c>
    </row>
    <row r="86" spans="1:34" customHeight="1" ht="15">
      <c r="A86" s="246" t="s">
        <v>332</v>
      </c>
      <c r="B86" s="246" t="s">
        <v>5</v>
      </c>
      <c r="C86" s="246" t="s">
        <v>4</v>
      </c>
      <c r="D86" s="246" t="s">
        <v>82</v>
      </c>
      <c r="E86" s="247" t="s">
        <v>333</v>
      </c>
      <c r="F86" s="246" t="s">
        <v>334</v>
      </c>
      <c r="G86" s="248" t="s">
        <v>103</v>
      </c>
      <c r="H86" s="249" t="s">
        <v>281</v>
      </c>
      <c r="I86" s="246" t="s">
        <v>12</v>
      </c>
      <c r="J86" s="246" t="s">
        <v>135</v>
      </c>
      <c r="K86" s="250">
        <v>598800</v>
      </c>
      <c r="L86" s="250">
        <v>0</v>
      </c>
      <c r="M86" s="250">
        <v>199600</v>
      </c>
      <c r="N86" s="250">
        <v>199600</v>
      </c>
      <c r="O86" s="250">
        <v>998000</v>
      </c>
      <c r="P86" s="246" t="s">
        <v>6</v>
      </c>
      <c r="Q86" s="246" t="s">
        <v>136</v>
      </c>
      <c r="R86" s="246" t="s">
        <v>137</v>
      </c>
      <c r="S86" s="252"/>
      <c r="T86" s="252"/>
      <c r="U86" s="251">
        <v>600000</v>
      </c>
      <c r="V86" s="251">
        <v>200000</v>
      </c>
      <c r="W86" s="251">
        <v>800000</v>
      </c>
      <c r="X86" s="251">
        <v>600000</v>
      </c>
      <c r="Y86" s="251">
        <v>200000</v>
      </c>
      <c r="Z86" s="251">
        <v>800000</v>
      </c>
      <c r="AA86" s="258">
        <v>1</v>
      </c>
      <c r="AB86" s="253">
        <v>134</v>
      </c>
      <c r="AC86" s="253">
        <v>14</v>
      </c>
      <c r="AD86" s="253">
        <v>148</v>
      </c>
    </row>
    <row r="87" spans="1:34" customHeight="1" ht="15">
      <c r="A87" s="246" t="s">
        <v>335</v>
      </c>
      <c r="B87" s="246" t="s">
        <v>5</v>
      </c>
      <c r="C87" s="246" t="s">
        <v>4</v>
      </c>
      <c r="D87" s="246" t="s">
        <v>82</v>
      </c>
      <c r="E87" s="247" t="s">
        <v>320</v>
      </c>
      <c r="F87" s="246" t="s">
        <v>321</v>
      </c>
      <c r="G87" s="248" t="s">
        <v>103</v>
      </c>
      <c r="H87" s="249" t="s">
        <v>281</v>
      </c>
      <c r="I87" s="246" t="s">
        <v>12</v>
      </c>
      <c r="J87" s="246" t="s">
        <v>135</v>
      </c>
      <c r="K87" s="250">
        <v>577680</v>
      </c>
      <c r="L87" s="250">
        <v>0</v>
      </c>
      <c r="M87" s="250">
        <v>192560</v>
      </c>
      <c r="N87" s="250">
        <v>192560</v>
      </c>
      <c r="O87" s="250">
        <v>962800</v>
      </c>
      <c r="P87" s="246" t="s">
        <v>6</v>
      </c>
      <c r="Q87" s="246" t="s">
        <v>136</v>
      </c>
      <c r="R87" s="246" t="s">
        <v>137</v>
      </c>
      <c r="S87" s="252"/>
      <c r="T87" s="252"/>
      <c r="U87" s="251">
        <v>600000</v>
      </c>
      <c r="V87" s="251">
        <v>200000</v>
      </c>
      <c r="W87" s="251">
        <v>800000</v>
      </c>
      <c r="X87" s="251">
        <v>600000</v>
      </c>
      <c r="Y87" s="251">
        <v>200000</v>
      </c>
      <c r="Z87" s="251">
        <v>800000</v>
      </c>
      <c r="AA87" s="258">
        <v>1</v>
      </c>
      <c r="AB87" s="253">
        <v>95</v>
      </c>
      <c r="AC87" s="253">
        <v>49</v>
      </c>
      <c r="AD87" s="253">
        <v>144</v>
      </c>
    </row>
    <row r="88" spans="1:34" customHeight="1" ht="15">
      <c r="A88" s="246" t="s">
        <v>336</v>
      </c>
      <c r="B88" s="246" t="s">
        <v>5</v>
      </c>
      <c r="C88" s="246" t="s">
        <v>4</v>
      </c>
      <c r="D88" s="246" t="s">
        <v>82</v>
      </c>
      <c r="E88" s="247" t="s">
        <v>324</v>
      </c>
      <c r="F88" s="246" t="s">
        <v>337</v>
      </c>
      <c r="G88" s="248" t="s">
        <v>103</v>
      </c>
      <c r="H88" s="249" t="s">
        <v>281</v>
      </c>
      <c r="I88" s="246" t="s">
        <v>12</v>
      </c>
      <c r="J88" s="246" t="s">
        <v>135</v>
      </c>
      <c r="K88" s="250">
        <v>577680</v>
      </c>
      <c r="L88" s="250">
        <v>0</v>
      </c>
      <c r="M88" s="250">
        <v>192560</v>
      </c>
      <c r="N88" s="250">
        <v>192560</v>
      </c>
      <c r="O88" s="250">
        <v>962800</v>
      </c>
      <c r="P88" s="246" t="s">
        <v>6</v>
      </c>
      <c r="Q88" s="246" t="s">
        <v>136</v>
      </c>
      <c r="R88" s="246" t="s">
        <v>137</v>
      </c>
      <c r="S88" s="252"/>
      <c r="T88" s="252"/>
      <c r="U88" s="251">
        <v>600000</v>
      </c>
      <c r="V88" s="251">
        <v>200000</v>
      </c>
      <c r="W88" s="251">
        <v>800000</v>
      </c>
      <c r="X88" s="251">
        <v>600000</v>
      </c>
      <c r="Y88" s="251">
        <v>200000</v>
      </c>
      <c r="Z88" s="251">
        <v>800000</v>
      </c>
      <c r="AA88" s="258">
        <v>1</v>
      </c>
      <c r="AB88" s="253">
        <v>79</v>
      </c>
      <c r="AC88" s="253">
        <v>26</v>
      </c>
      <c r="AD88" s="253">
        <v>105</v>
      </c>
    </row>
    <row r="89" spans="1:34" customHeight="1" ht="15">
      <c r="A89" s="246" t="s">
        <v>338</v>
      </c>
      <c r="B89" s="246" t="s">
        <v>5</v>
      </c>
      <c r="C89" s="246" t="s">
        <v>4</v>
      </c>
      <c r="D89" s="246" t="s">
        <v>82</v>
      </c>
      <c r="E89" s="247" t="s">
        <v>333</v>
      </c>
      <c r="F89" s="246" t="s">
        <v>339</v>
      </c>
      <c r="G89" s="248" t="s">
        <v>103</v>
      </c>
      <c r="H89" s="249" t="s">
        <v>281</v>
      </c>
      <c r="I89" s="246" t="s">
        <v>12</v>
      </c>
      <c r="J89" s="246" t="s">
        <v>135</v>
      </c>
      <c r="K89" s="250">
        <v>577680</v>
      </c>
      <c r="L89" s="250">
        <v>0</v>
      </c>
      <c r="M89" s="250">
        <v>192560</v>
      </c>
      <c r="N89" s="250">
        <v>192560</v>
      </c>
      <c r="O89" s="250">
        <v>962800</v>
      </c>
      <c r="P89" s="246" t="s">
        <v>6</v>
      </c>
      <c r="Q89" s="246" t="s">
        <v>136</v>
      </c>
      <c r="R89" s="246" t="s">
        <v>137</v>
      </c>
      <c r="S89" s="252"/>
      <c r="T89" s="252"/>
      <c r="U89" s="251">
        <v>600000</v>
      </c>
      <c r="V89" s="251">
        <v>200000</v>
      </c>
      <c r="W89" s="251">
        <v>800000</v>
      </c>
      <c r="X89" s="251">
        <v>600000</v>
      </c>
      <c r="Y89" s="251">
        <v>200000</v>
      </c>
      <c r="Z89" s="251">
        <v>800000</v>
      </c>
      <c r="AA89" s="258">
        <v>1</v>
      </c>
      <c r="AB89" s="253">
        <v>80</v>
      </c>
      <c r="AC89" s="253">
        <v>25</v>
      </c>
      <c r="AD89" s="253">
        <v>105</v>
      </c>
    </row>
    <row r="90" spans="1:34" customHeight="1" ht="15">
      <c r="A90" s="246" t="s">
        <v>340</v>
      </c>
      <c r="B90" s="246" t="s">
        <v>5</v>
      </c>
      <c r="C90" s="246" t="s">
        <v>4</v>
      </c>
      <c r="D90" s="246" t="s">
        <v>82</v>
      </c>
      <c r="E90" s="247" t="s">
        <v>333</v>
      </c>
      <c r="F90" s="246" t="s">
        <v>341</v>
      </c>
      <c r="G90" s="248" t="s">
        <v>103</v>
      </c>
      <c r="H90" s="249" t="s">
        <v>281</v>
      </c>
      <c r="I90" s="246" t="s">
        <v>12</v>
      </c>
      <c r="J90" s="246" t="s">
        <v>135</v>
      </c>
      <c r="K90" s="250">
        <v>577680</v>
      </c>
      <c r="L90" s="250">
        <v>0</v>
      </c>
      <c r="M90" s="250">
        <v>192560</v>
      </c>
      <c r="N90" s="250">
        <v>192560</v>
      </c>
      <c r="O90" s="250">
        <v>962800</v>
      </c>
      <c r="P90" s="246" t="s">
        <v>6</v>
      </c>
      <c r="Q90" s="246" t="s">
        <v>136</v>
      </c>
      <c r="R90" s="246" t="s">
        <v>137</v>
      </c>
      <c r="S90" s="252"/>
      <c r="T90" s="252"/>
      <c r="U90" s="251">
        <v>600000</v>
      </c>
      <c r="V90" s="251">
        <v>200000</v>
      </c>
      <c r="W90" s="251">
        <v>800000</v>
      </c>
      <c r="X90" s="251">
        <v>600000</v>
      </c>
      <c r="Y90" s="251">
        <v>200000</v>
      </c>
      <c r="Z90" s="251">
        <v>800000</v>
      </c>
      <c r="AA90" s="258">
        <v>1</v>
      </c>
      <c r="AB90" s="253">
        <v>31</v>
      </c>
      <c r="AC90" s="253">
        <v>14</v>
      </c>
      <c r="AD90" s="253">
        <v>45</v>
      </c>
    </row>
    <row r="91" spans="1:34" customHeight="1" ht="15">
      <c r="A91" s="246" t="s">
        <v>342</v>
      </c>
      <c r="B91" s="246" t="s">
        <v>5</v>
      </c>
      <c r="C91" s="246" t="s">
        <v>4</v>
      </c>
      <c r="D91" s="246" t="s">
        <v>82</v>
      </c>
      <c r="E91" s="247" t="s">
        <v>272</v>
      </c>
      <c r="F91" s="246" t="s">
        <v>343</v>
      </c>
      <c r="G91" s="248" t="s">
        <v>103</v>
      </c>
      <c r="H91" s="249" t="s">
        <v>281</v>
      </c>
      <c r="I91" s="246" t="s">
        <v>12</v>
      </c>
      <c r="J91" s="246" t="s">
        <v>135</v>
      </c>
      <c r="K91" s="250">
        <v>577680</v>
      </c>
      <c r="L91" s="250">
        <v>0</v>
      </c>
      <c r="M91" s="250">
        <v>192560</v>
      </c>
      <c r="N91" s="250">
        <v>192560</v>
      </c>
      <c r="O91" s="250">
        <v>962800</v>
      </c>
      <c r="P91" s="246" t="s">
        <v>6</v>
      </c>
      <c r="Q91" s="246" t="s">
        <v>136</v>
      </c>
      <c r="R91" s="246" t="s">
        <v>137</v>
      </c>
      <c r="S91" s="252"/>
      <c r="T91" s="252"/>
      <c r="U91" s="251">
        <v>600000</v>
      </c>
      <c r="V91" s="251">
        <v>200000</v>
      </c>
      <c r="W91" s="251">
        <v>800000</v>
      </c>
      <c r="X91" s="251">
        <v>600000</v>
      </c>
      <c r="Y91" s="251">
        <v>200000</v>
      </c>
      <c r="Z91" s="251">
        <v>800000</v>
      </c>
      <c r="AA91" s="258">
        <v>1</v>
      </c>
      <c r="AB91" s="253">
        <v>146</v>
      </c>
      <c r="AC91" s="253">
        <v>25</v>
      </c>
      <c r="AD91" s="253">
        <v>171</v>
      </c>
    </row>
    <row r="92" spans="1:34" customHeight="1" ht="15">
      <c r="A92" s="246" t="s">
        <v>344</v>
      </c>
      <c r="B92" s="246" t="s">
        <v>5</v>
      </c>
      <c r="C92" s="246" t="s">
        <v>4</v>
      </c>
      <c r="D92" s="246" t="s">
        <v>82</v>
      </c>
      <c r="E92" s="247" t="s">
        <v>272</v>
      </c>
      <c r="F92" s="246" t="s">
        <v>273</v>
      </c>
      <c r="G92" s="248" t="s">
        <v>103</v>
      </c>
      <c r="H92" s="249" t="s">
        <v>281</v>
      </c>
      <c r="I92" s="246" t="s">
        <v>12</v>
      </c>
      <c r="J92" s="246" t="s">
        <v>135</v>
      </c>
      <c r="K92" s="250">
        <v>577680</v>
      </c>
      <c r="L92" s="250">
        <v>0</v>
      </c>
      <c r="M92" s="250">
        <v>192560</v>
      </c>
      <c r="N92" s="250">
        <v>192560</v>
      </c>
      <c r="O92" s="250">
        <v>962800</v>
      </c>
      <c r="P92" s="246" t="s">
        <v>6</v>
      </c>
      <c r="Q92" s="246" t="s">
        <v>136</v>
      </c>
      <c r="R92" s="246" t="s">
        <v>137</v>
      </c>
      <c r="S92" s="252"/>
      <c r="T92" s="252"/>
      <c r="U92" s="251">
        <v>600000</v>
      </c>
      <c r="V92" s="251">
        <v>200000</v>
      </c>
      <c r="W92" s="251">
        <v>800000</v>
      </c>
      <c r="X92" s="251">
        <v>600000</v>
      </c>
      <c r="Y92" s="251">
        <v>200000</v>
      </c>
      <c r="Z92" s="251">
        <v>800000</v>
      </c>
      <c r="AA92" s="258">
        <v>1</v>
      </c>
      <c r="AB92" s="253">
        <v>139</v>
      </c>
      <c r="AC92" s="253">
        <v>105</v>
      </c>
      <c r="AD92" s="253">
        <v>244</v>
      </c>
    </row>
    <row r="93" spans="1:34" customHeight="1" ht="15">
      <c r="A93" s="246" t="s">
        <v>345</v>
      </c>
      <c r="B93" s="246" t="s">
        <v>5</v>
      </c>
      <c r="C93" s="246" t="s">
        <v>4</v>
      </c>
      <c r="D93" s="246" t="s">
        <v>82</v>
      </c>
      <c r="E93" s="247" t="s">
        <v>346</v>
      </c>
      <c r="F93" s="246" t="s">
        <v>347</v>
      </c>
      <c r="G93" s="248" t="s">
        <v>103</v>
      </c>
      <c r="H93" s="249" t="s">
        <v>281</v>
      </c>
      <c r="I93" s="246" t="s">
        <v>12</v>
      </c>
      <c r="J93" s="246" t="s">
        <v>135</v>
      </c>
      <c r="K93" s="250">
        <v>577680</v>
      </c>
      <c r="L93" s="250">
        <v>0</v>
      </c>
      <c r="M93" s="250">
        <v>192560</v>
      </c>
      <c r="N93" s="250">
        <v>192560</v>
      </c>
      <c r="O93" s="250">
        <v>962800</v>
      </c>
      <c r="P93" s="246" t="s">
        <v>6</v>
      </c>
      <c r="Q93" s="246" t="s">
        <v>136</v>
      </c>
      <c r="R93" s="246" t="s">
        <v>137</v>
      </c>
      <c r="S93" s="252"/>
      <c r="T93" s="252"/>
      <c r="U93" s="251">
        <v>600000</v>
      </c>
      <c r="V93" s="251">
        <v>200000</v>
      </c>
      <c r="W93" s="251">
        <v>800000</v>
      </c>
      <c r="X93" s="251">
        <v>600000</v>
      </c>
      <c r="Y93" s="251">
        <v>200000</v>
      </c>
      <c r="Z93" s="251">
        <v>800000</v>
      </c>
      <c r="AA93" s="258">
        <v>1</v>
      </c>
      <c r="AB93" s="253">
        <v>188</v>
      </c>
      <c r="AC93" s="253">
        <v>68</v>
      </c>
      <c r="AD93" s="253">
        <v>256</v>
      </c>
    </row>
    <row r="94" spans="1:34" customHeight="1" ht="15">
      <c r="A94" s="246" t="s">
        <v>348</v>
      </c>
      <c r="B94" s="246" t="s">
        <v>5</v>
      </c>
      <c r="C94" s="246" t="s">
        <v>4</v>
      </c>
      <c r="D94" s="246" t="s">
        <v>82</v>
      </c>
      <c r="E94" s="247" t="s">
        <v>279</v>
      </c>
      <c r="F94" s="246" t="s">
        <v>349</v>
      </c>
      <c r="G94" s="248" t="s">
        <v>103</v>
      </c>
      <c r="H94" s="249" t="s">
        <v>281</v>
      </c>
      <c r="I94" s="246" t="s">
        <v>12</v>
      </c>
      <c r="J94" s="246" t="s">
        <v>135</v>
      </c>
      <c r="K94" s="250">
        <v>577680</v>
      </c>
      <c r="L94" s="250">
        <v>0</v>
      </c>
      <c r="M94" s="250">
        <v>192560</v>
      </c>
      <c r="N94" s="250">
        <v>192560</v>
      </c>
      <c r="O94" s="250">
        <v>962800</v>
      </c>
      <c r="P94" s="246" t="s">
        <v>6</v>
      </c>
      <c r="Q94" s="246" t="s">
        <v>136</v>
      </c>
      <c r="R94" s="246" t="s">
        <v>137</v>
      </c>
      <c r="S94" s="252"/>
      <c r="T94" s="252"/>
      <c r="U94" s="251">
        <v>600000</v>
      </c>
      <c r="V94" s="251">
        <v>200000</v>
      </c>
      <c r="W94" s="251">
        <v>800000</v>
      </c>
      <c r="X94" s="251">
        <v>600000</v>
      </c>
      <c r="Y94" s="251">
        <v>200000</v>
      </c>
      <c r="Z94" s="251">
        <v>800000</v>
      </c>
      <c r="AA94" s="258">
        <v>1</v>
      </c>
      <c r="AB94" s="253">
        <v>389</v>
      </c>
      <c r="AC94" s="253">
        <v>191</v>
      </c>
      <c r="AD94" s="253">
        <v>580</v>
      </c>
    </row>
    <row r="95" spans="1:34" customHeight="1" ht="15">
      <c r="A95" s="246" t="s">
        <v>350</v>
      </c>
      <c r="B95" s="246" t="s">
        <v>5</v>
      </c>
      <c r="C95" s="246" t="s">
        <v>4</v>
      </c>
      <c r="D95" s="246" t="s">
        <v>82</v>
      </c>
      <c r="E95" s="247" t="s">
        <v>333</v>
      </c>
      <c r="F95" s="246" t="s">
        <v>351</v>
      </c>
      <c r="G95" s="248" t="s">
        <v>103</v>
      </c>
      <c r="H95" s="249" t="s">
        <v>352</v>
      </c>
      <c r="I95" s="246" t="s">
        <v>7</v>
      </c>
      <c r="J95" s="246" t="s">
        <v>199</v>
      </c>
      <c r="K95" s="250">
        <v>3406398.02</v>
      </c>
      <c r="L95" s="250">
        <v>0</v>
      </c>
      <c r="M95" s="250">
        <v>1135466.01</v>
      </c>
      <c r="N95" s="250">
        <v>1135466.01</v>
      </c>
      <c r="O95" s="250">
        <v>5677330.04</v>
      </c>
      <c r="P95" s="246" t="s">
        <v>6</v>
      </c>
      <c r="Q95" s="246" t="s">
        <v>136</v>
      </c>
      <c r="R95" s="246" t="s">
        <v>137</v>
      </c>
      <c r="S95" s="252"/>
      <c r="T95" s="252"/>
      <c r="U95" s="251">
        <v>2877076.8</v>
      </c>
      <c r="V95" s="251">
        <v>959025.6</v>
      </c>
      <c r="W95" s="251">
        <v>3836102.4</v>
      </c>
      <c r="X95" s="251">
        <v>2877076.8</v>
      </c>
      <c r="Y95" s="251">
        <v>959025.6</v>
      </c>
      <c r="Z95" s="251">
        <v>3836102.4</v>
      </c>
      <c r="AA95" s="258">
        <v>1</v>
      </c>
      <c r="AB95" s="253">
        <v>57</v>
      </c>
      <c r="AC95" s="253">
        <v>7</v>
      </c>
      <c r="AD95" s="253">
        <v>64</v>
      </c>
    </row>
    <row r="96" spans="1:34" customHeight="1" ht="15">
      <c r="A96" s="246" t="s">
        <v>353</v>
      </c>
      <c r="B96" s="246" t="s">
        <v>5</v>
      </c>
      <c r="C96" s="246" t="s">
        <v>4</v>
      </c>
      <c r="D96" s="246" t="s">
        <v>82</v>
      </c>
      <c r="E96" s="247" t="s">
        <v>346</v>
      </c>
      <c r="F96" s="246" t="s">
        <v>354</v>
      </c>
      <c r="G96" s="248" t="s">
        <v>103</v>
      </c>
      <c r="H96" s="249" t="s">
        <v>281</v>
      </c>
      <c r="I96" s="246" t="s">
        <v>12</v>
      </c>
      <c r="J96" s="246" t="s">
        <v>135</v>
      </c>
      <c r="K96" s="250">
        <v>577680</v>
      </c>
      <c r="L96" s="250">
        <v>0</v>
      </c>
      <c r="M96" s="250">
        <v>192560</v>
      </c>
      <c r="N96" s="250">
        <v>192560</v>
      </c>
      <c r="O96" s="250">
        <v>962800</v>
      </c>
      <c r="P96" s="246" t="s">
        <v>6</v>
      </c>
      <c r="Q96" s="246" t="s">
        <v>136</v>
      </c>
      <c r="R96" s="246" t="s">
        <v>137</v>
      </c>
      <c r="S96" s="252"/>
      <c r="T96" s="252"/>
      <c r="U96" s="251">
        <v>600000</v>
      </c>
      <c r="V96" s="251">
        <v>200000</v>
      </c>
      <c r="W96" s="251">
        <v>800000</v>
      </c>
      <c r="X96" s="251">
        <v>600000</v>
      </c>
      <c r="Y96" s="251">
        <v>200000</v>
      </c>
      <c r="Z96" s="251">
        <v>800000</v>
      </c>
      <c r="AA96" s="258">
        <v>1</v>
      </c>
      <c r="AB96" s="253">
        <v>32</v>
      </c>
      <c r="AC96" s="253">
        <v>16</v>
      </c>
      <c r="AD96" s="253">
        <v>48</v>
      </c>
    </row>
    <row r="97" spans="1:34" customHeight="1" ht="15">
      <c r="A97" s="246" t="s">
        <v>355</v>
      </c>
      <c r="B97" s="246" t="s">
        <v>5</v>
      </c>
      <c r="C97" s="246" t="s">
        <v>4</v>
      </c>
      <c r="D97" s="246" t="s">
        <v>82</v>
      </c>
      <c r="E97" s="247" t="s">
        <v>279</v>
      </c>
      <c r="F97" s="246" t="s">
        <v>356</v>
      </c>
      <c r="G97" s="248" t="s">
        <v>103</v>
      </c>
      <c r="H97" s="249" t="s">
        <v>281</v>
      </c>
      <c r="I97" s="246" t="s">
        <v>12</v>
      </c>
      <c r="J97" s="246" t="s">
        <v>135</v>
      </c>
      <c r="K97" s="250">
        <v>577680</v>
      </c>
      <c r="L97" s="250">
        <v>0</v>
      </c>
      <c r="M97" s="250">
        <v>192560</v>
      </c>
      <c r="N97" s="250">
        <v>192560</v>
      </c>
      <c r="O97" s="250">
        <v>962800</v>
      </c>
      <c r="P97" s="246" t="s">
        <v>6</v>
      </c>
      <c r="Q97" s="246" t="s">
        <v>136</v>
      </c>
      <c r="R97" s="246" t="s">
        <v>137</v>
      </c>
      <c r="S97" s="252"/>
      <c r="T97" s="252"/>
      <c r="U97" s="251">
        <v>600000</v>
      </c>
      <c r="V97" s="251">
        <v>200000</v>
      </c>
      <c r="W97" s="251">
        <v>800000</v>
      </c>
      <c r="X97" s="251">
        <v>600000</v>
      </c>
      <c r="Y97" s="251">
        <v>200000</v>
      </c>
      <c r="Z97" s="251">
        <v>800000</v>
      </c>
      <c r="AA97" s="258">
        <v>1</v>
      </c>
      <c r="AB97" s="253">
        <v>44</v>
      </c>
      <c r="AC97" s="253">
        <v>47</v>
      </c>
      <c r="AD97" s="253">
        <v>91</v>
      </c>
    </row>
    <row r="98" spans="1:34" customHeight="1" ht="15">
      <c r="A98" s="246" t="s">
        <v>357</v>
      </c>
      <c r="B98" s="246" t="s">
        <v>5</v>
      </c>
      <c r="C98" s="246" t="s">
        <v>4</v>
      </c>
      <c r="D98" s="246" t="s">
        <v>82</v>
      </c>
      <c r="E98" s="247" t="s">
        <v>346</v>
      </c>
      <c r="F98" s="246" t="s">
        <v>358</v>
      </c>
      <c r="G98" s="248" t="s">
        <v>103</v>
      </c>
      <c r="H98" s="249" t="s">
        <v>281</v>
      </c>
      <c r="I98" s="246" t="s">
        <v>12</v>
      </c>
      <c r="J98" s="246" t="s">
        <v>135</v>
      </c>
      <c r="K98" s="250">
        <v>577680</v>
      </c>
      <c r="L98" s="250">
        <v>0</v>
      </c>
      <c r="M98" s="250">
        <v>192560</v>
      </c>
      <c r="N98" s="250">
        <v>192560</v>
      </c>
      <c r="O98" s="250">
        <v>962800</v>
      </c>
      <c r="P98" s="246" t="s">
        <v>6</v>
      </c>
      <c r="Q98" s="246" t="s">
        <v>136</v>
      </c>
      <c r="R98" s="246" t="s">
        <v>137</v>
      </c>
      <c r="S98" s="252"/>
      <c r="T98" s="252"/>
      <c r="U98" s="251">
        <v>600000</v>
      </c>
      <c r="V98" s="251">
        <v>200000</v>
      </c>
      <c r="W98" s="251">
        <v>800000</v>
      </c>
      <c r="X98" s="251">
        <v>600000</v>
      </c>
      <c r="Y98" s="251">
        <v>200000</v>
      </c>
      <c r="Z98" s="251">
        <v>800000</v>
      </c>
      <c r="AA98" s="258">
        <v>1</v>
      </c>
      <c r="AB98" s="253">
        <v>43</v>
      </c>
      <c r="AC98" s="253">
        <v>27</v>
      </c>
      <c r="AD98" s="253">
        <v>70</v>
      </c>
    </row>
    <row r="99" spans="1:34" customHeight="1" ht="15">
      <c r="A99" s="246" t="s">
        <v>359</v>
      </c>
      <c r="B99" s="246" t="s">
        <v>5</v>
      </c>
      <c r="C99" s="246" t="s">
        <v>4</v>
      </c>
      <c r="D99" s="246" t="s">
        <v>82</v>
      </c>
      <c r="E99" s="247" t="s">
        <v>279</v>
      </c>
      <c r="F99" s="246" t="s">
        <v>360</v>
      </c>
      <c r="G99" s="248" t="s">
        <v>103</v>
      </c>
      <c r="H99" s="249" t="s">
        <v>361</v>
      </c>
      <c r="I99" s="246" t="s">
        <v>7</v>
      </c>
      <c r="J99" s="246" t="s">
        <v>199</v>
      </c>
      <c r="K99" s="250">
        <v>2052933.96</v>
      </c>
      <c r="L99" s="250">
        <v>0</v>
      </c>
      <c r="M99" s="250">
        <v>684311.3199999999</v>
      </c>
      <c r="N99" s="250">
        <v>684311.3199999999</v>
      </c>
      <c r="O99" s="250">
        <v>3421556.6</v>
      </c>
      <c r="P99" s="246" t="s">
        <v>6</v>
      </c>
      <c r="Q99" s="246" t="s">
        <v>136</v>
      </c>
      <c r="R99" s="246" t="s">
        <v>137</v>
      </c>
      <c r="S99" s="252"/>
      <c r="T99" s="252"/>
      <c r="U99" s="251">
        <v>2058549</v>
      </c>
      <c r="V99" s="251">
        <v>686183</v>
      </c>
      <c r="W99" s="251">
        <v>2744732</v>
      </c>
      <c r="X99" s="251">
        <v>2058549</v>
      </c>
      <c r="Y99" s="251">
        <v>686183</v>
      </c>
      <c r="Z99" s="251">
        <v>2744732</v>
      </c>
      <c r="AA99" s="258">
        <v>1</v>
      </c>
      <c r="AB99" s="253">
        <v>185</v>
      </c>
      <c r="AC99" s="253">
        <v>15</v>
      </c>
      <c r="AD99" s="253">
        <v>200</v>
      </c>
    </row>
    <row r="100" spans="1:34" customHeight="1" ht="15">
      <c r="A100" s="246" t="s">
        <v>362</v>
      </c>
      <c r="B100" s="246" t="s">
        <v>5</v>
      </c>
      <c r="C100" s="246" t="s">
        <v>4</v>
      </c>
      <c r="D100" s="246" t="s">
        <v>82</v>
      </c>
      <c r="E100" s="247" t="s">
        <v>272</v>
      </c>
      <c r="F100" s="246" t="s">
        <v>363</v>
      </c>
      <c r="G100" s="248" t="s">
        <v>103</v>
      </c>
      <c r="H100" s="249" t="s">
        <v>281</v>
      </c>
      <c r="I100" s="246" t="s">
        <v>12</v>
      </c>
      <c r="J100" s="246" t="s">
        <v>135</v>
      </c>
      <c r="K100" s="250">
        <v>577680</v>
      </c>
      <c r="L100" s="250">
        <v>0</v>
      </c>
      <c r="M100" s="250">
        <v>192560</v>
      </c>
      <c r="N100" s="250">
        <v>192560</v>
      </c>
      <c r="O100" s="250">
        <v>962800</v>
      </c>
      <c r="P100" s="246" t="s">
        <v>6</v>
      </c>
      <c r="Q100" s="246" t="s">
        <v>136</v>
      </c>
      <c r="R100" s="246" t="s">
        <v>137</v>
      </c>
      <c r="S100" s="252"/>
      <c r="T100" s="252"/>
      <c r="U100" s="251">
        <v>600000</v>
      </c>
      <c r="V100" s="251">
        <v>200000</v>
      </c>
      <c r="W100" s="251">
        <v>800000</v>
      </c>
      <c r="X100" s="251">
        <v>600000</v>
      </c>
      <c r="Y100" s="251">
        <v>200000</v>
      </c>
      <c r="Z100" s="251">
        <v>800000</v>
      </c>
      <c r="AA100" s="258">
        <v>1</v>
      </c>
      <c r="AB100" s="253">
        <v>317</v>
      </c>
      <c r="AC100" s="253">
        <v>189</v>
      </c>
      <c r="AD100" s="253">
        <v>506</v>
      </c>
    </row>
    <row r="101" spans="1:34" customHeight="1" ht="15">
      <c r="A101" s="246" t="s">
        <v>364</v>
      </c>
      <c r="B101" s="246" t="s">
        <v>5</v>
      </c>
      <c r="C101" s="246" t="s">
        <v>4</v>
      </c>
      <c r="D101" s="246" t="s">
        <v>82</v>
      </c>
      <c r="E101" s="247" t="s">
        <v>279</v>
      </c>
      <c r="F101" s="246" t="s">
        <v>365</v>
      </c>
      <c r="G101" s="248" t="s">
        <v>103</v>
      </c>
      <c r="H101" s="249" t="s">
        <v>281</v>
      </c>
      <c r="I101" s="246" t="s">
        <v>12</v>
      </c>
      <c r="J101" s="246" t="s">
        <v>135</v>
      </c>
      <c r="K101" s="250">
        <v>577680</v>
      </c>
      <c r="L101" s="250">
        <v>0</v>
      </c>
      <c r="M101" s="250">
        <v>192560</v>
      </c>
      <c r="N101" s="250">
        <v>192560</v>
      </c>
      <c r="O101" s="250">
        <v>962800</v>
      </c>
      <c r="P101" s="246" t="s">
        <v>6</v>
      </c>
      <c r="Q101" s="246" t="s">
        <v>136</v>
      </c>
      <c r="R101" s="246" t="s">
        <v>137</v>
      </c>
      <c r="S101" s="252"/>
      <c r="T101" s="252"/>
      <c r="U101" s="251">
        <v>600000</v>
      </c>
      <c r="V101" s="251">
        <v>200000</v>
      </c>
      <c r="W101" s="251">
        <v>800000</v>
      </c>
      <c r="X101" s="251">
        <v>600000</v>
      </c>
      <c r="Y101" s="251">
        <v>200000</v>
      </c>
      <c r="Z101" s="251">
        <v>800000</v>
      </c>
      <c r="AA101" s="258">
        <v>1</v>
      </c>
      <c r="AB101" s="253">
        <v>69</v>
      </c>
      <c r="AC101" s="253">
        <v>39</v>
      </c>
      <c r="AD101" s="253">
        <v>108</v>
      </c>
    </row>
    <row r="102" spans="1:34" customHeight="1" ht="15">
      <c r="A102" s="246" t="s">
        <v>366</v>
      </c>
      <c r="B102" s="246" t="s">
        <v>5</v>
      </c>
      <c r="C102" s="246" t="s">
        <v>4</v>
      </c>
      <c r="D102" s="246" t="s">
        <v>82</v>
      </c>
      <c r="E102" s="247" t="s">
        <v>324</v>
      </c>
      <c r="F102" s="246" t="s">
        <v>367</v>
      </c>
      <c r="G102" s="248" t="s">
        <v>103</v>
      </c>
      <c r="H102" s="249" t="s">
        <v>281</v>
      </c>
      <c r="I102" s="246" t="s">
        <v>12</v>
      </c>
      <c r="J102" s="246" t="s">
        <v>135</v>
      </c>
      <c r="K102" s="250">
        <v>577680</v>
      </c>
      <c r="L102" s="250">
        <v>0</v>
      </c>
      <c r="M102" s="250">
        <v>192560</v>
      </c>
      <c r="N102" s="250">
        <v>192560</v>
      </c>
      <c r="O102" s="250">
        <v>962800</v>
      </c>
      <c r="P102" s="246" t="s">
        <v>6</v>
      </c>
      <c r="Q102" s="246" t="s">
        <v>136</v>
      </c>
      <c r="R102" s="246" t="s">
        <v>137</v>
      </c>
      <c r="S102" s="252"/>
      <c r="T102" s="252"/>
      <c r="U102" s="251">
        <v>600000</v>
      </c>
      <c r="V102" s="251">
        <v>200000</v>
      </c>
      <c r="W102" s="251">
        <v>800000</v>
      </c>
      <c r="X102" s="251">
        <v>600000</v>
      </c>
      <c r="Y102" s="251">
        <v>200000</v>
      </c>
      <c r="Z102" s="251">
        <v>800000</v>
      </c>
      <c r="AA102" s="258">
        <v>1</v>
      </c>
      <c r="AB102" s="253">
        <v>236</v>
      </c>
      <c r="AC102" s="253">
        <v>65</v>
      </c>
      <c r="AD102" s="253">
        <v>301</v>
      </c>
    </row>
    <row r="103" spans="1:34" customHeight="1" ht="15">
      <c r="A103" s="246" t="s">
        <v>368</v>
      </c>
      <c r="B103" s="246" t="s">
        <v>5</v>
      </c>
      <c r="C103" s="246" t="s">
        <v>4</v>
      </c>
      <c r="D103" s="246" t="s">
        <v>82</v>
      </c>
      <c r="E103" s="247" t="s">
        <v>320</v>
      </c>
      <c r="F103" s="246" t="s">
        <v>369</v>
      </c>
      <c r="G103" s="248" t="s">
        <v>103</v>
      </c>
      <c r="H103" s="249" t="s">
        <v>281</v>
      </c>
      <c r="I103" s="246" t="s">
        <v>12</v>
      </c>
      <c r="J103" s="246" t="s">
        <v>135</v>
      </c>
      <c r="K103" s="250">
        <v>598800</v>
      </c>
      <c r="L103" s="250">
        <v>0</v>
      </c>
      <c r="M103" s="250">
        <v>199600</v>
      </c>
      <c r="N103" s="250">
        <v>199600</v>
      </c>
      <c r="O103" s="250">
        <v>998000</v>
      </c>
      <c r="P103" s="246" t="s">
        <v>6</v>
      </c>
      <c r="Q103" s="246" t="s">
        <v>136</v>
      </c>
      <c r="R103" s="246" t="s">
        <v>137</v>
      </c>
      <c r="S103" s="252"/>
      <c r="T103" s="252"/>
      <c r="U103" s="251">
        <v>600000</v>
      </c>
      <c r="V103" s="251">
        <v>200000</v>
      </c>
      <c r="W103" s="251">
        <v>800000</v>
      </c>
      <c r="X103" s="251">
        <v>600000</v>
      </c>
      <c r="Y103" s="251">
        <v>200000</v>
      </c>
      <c r="Z103" s="251">
        <v>800000</v>
      </c>
      <c r="AA103" s="258">
        <v>1</v>
      </c>
      <c r="AB103" s="253">
        <v>77</v>
      </c>
      <c r="AC103" s="253">
        <v>51</v>
      </c>
      <c r="AD103" s="253">
        <v>128</v>
      </c>
    </row>
    <row r="104" spans="1:34" customHeight="1" ht="15">
      <c r="A104" s="246" t="s">
        <v>370</v>
      </c>
      <c r="B104" s="246" t="s">
        <v>5</v>
      </c>
      <c r="C104" s="246" t="s">
        <v>4</v>
      </c>
      <c r="D104" s="246" t="s">
        <v>82</v>
      </c>
      <c r="E104" s="247" t="s">
        <v>346</v>
      </c>
      <c r="F104" s="246" t="s">
        <v>371</v>
      </c>
      <c r="G104" s="248" t="s">
        <v>103</v>
      </c>
      <c r="H104" s="249" t="s">
        <v>281</v>
      </c>
      <c r="I104" s="246" t="s">
        <v>12</v>
      </c>
      <c r="J104" s="246" t="s">
        <v>135</v>
      </c>
      <c r="K104" s="250">
        <v>577680</v>
      </c>
      <c r="L104" s="250">
        <v>0</v>
      </c>
      <c r="M104" s="250">
        <v>192560</v>
      </c>
      <c r="N104" s="250">
        <v>192560</v>
      </c>
      <c r="O104" s="250">
        <v>962800</v>
      </c>
      <c r="P104" s="246" t="s">
        <v>6</v>
      </c>
      <c r="Q104" s="246" t="s">
        <v>136</v>
      </c>
      <c r="R104" s="246" t="s">
        <v>137</v>
      </c>
      <c r="S104" s="252"/>
      <c r="T104" s="252"/>
      <c r="U104" s="251">
        <v>600000</v>
      </c>
      <c r="V104" s="251">
        <v>200000</v>
      </c>
      <c r="W104" s="251">
        <v>800000</v>
      </c>
      <c r="X104" s="251">
        <v>600000</v>
      </c>
      <c r="Y104" s="251">
        <v>200000</v>
      </c>
      <c r="Z104" s="251">
        <v>800000</v>
      </c>
      <c r="AA104" s="258">
        <v>1</v>
      </c>
      <c r="AB104" s="253">
        <v>137</v>
      </c>
      <c r="AC104" s="253">
        <v>164</v>
      </c>
      <c r="AD104" s="253">
        <v>301</v>
      </c>
    </row>
    <row r="105" spans="1:34" customHeight="1" ht="15">
      <c r="A105" s="246" t="s">
        <v>372</v>
      </c>
      <c r="B105" s="246" t="s">
        <v>5</v>
      </c>
      <c r="C105" s="246" t="s">
        <v>4</v>
      </c>
      <c r="D105" s="246" t="s">
        <v>82</v>
      </c>
      <c r="E105" s="247" t="s">
        <v>346</v>
      </c>
      <c r="F105" s="246" t="s">
        <v>354</v>
      </c>
      <c r="G105" s="248" t="s">
        <v>103</v>
      </c>
      <c r="H105" s="249" t="s">
        <v>281</v>
      </c>
      <c r="I105" s="246" t="s">
        <v>12</v>
      </c>
      <c r="J105" s="246" t="s">
        <v>135</v>
      </c>
      <c r="K105" s="250">
        <v>577680</v>
      </c>
      <c r="L105" s="250">
        <v>0</v>
      </c>
      <c r="M105" s="250">
        <v>192560</v>
      </c>
      <c r="N105" s="250">
        <v>192560</v>
      </c>
      <c r="O105" s="250">
        <v>962800</v>
      </c>
      <c r="P105" s="246" t="s">
        <v>6</v>
      </c>
      <c r="Q105" s="246" t="s">
        <v>136</v>
      </c>
      <c r="R105" s="246" t="s">
        <v>137</v>
      </c>
      <c r="S105" s="252"/>
      <c r="T105" s="252"/>
      <c r="U105" s="251">
        <v>600000</v>
      </c>
      <c r="V105" s="251">
        <v>200000</v>
      </c>
      <c r="W105" s="251">
        <v>800000</v>
      </c>
      <c r="X105" s="251">
        <v>600000</v>
      </c>
      <c r="Y105" s="251">
        <v>200000</v>
      </c>
      <c r="Z105" s="251">
        <v>800000</v>
      </c>
      <c r="AA105" s="258">
        <v>1</v>
      </c>
      <c r="AB105" s="253">
        <v>51</v>
      </c>
      <c r="AC105" s="253">
        <v>36</v>
      </c>
      <c r="AD105" s="253">
        <v>87</v>
      </c>
    </row>
    <row r="106" spans="1:34" customHeight="1" ht="15">
      <c r="A106" s="246" t="s">
        <v>373</v>
      </c>
      <c r="B106" s="246" t="s">
        <v>5</v>
      </c>
      <c r="C106" s="246" t="s">
        <v>4</v>
      </c>
      <c r="D106" s="246" t="s">
        <v>82</v>
      </c>
      <c r="E106" s="247" t="s">
        <v>346</v>
      </c>
      <c r="F106" s="246" t="s">
        <v>358</v>
      </c>
      <c r="G106" s="248" t="s">
        <v>103</v>
      </c>
      <c r="H106" s="249" t="s">
        <v>281</v>
      </c>
      <c r="I106" s="246" t="s">
        <v>12</v>
      </c>
      <c r="J106" s="246" t="s">
        <v>135</v>
      </c>
      <c r="K106" s="250">
        <v>577680</v>
      </c>
      <c r="L106" s="250">
        <v>0</v>
      </c>
      <c r="M106" s="250">
        <v>192560</v>
      </c>
      <c r="N106" s="250">
        <v>192560</v>
      </c>
      <c r="O106" s="250">
        <v>962800</v>
      </c>
      <c r="P106" s="246" t="s">
        <v>6</v>
      </c>
      <c r="Q106" s="246" t="s">
        <v>136</v>
      </c>
      <c r="R106" s="246" t="s">
        <v>137</v>
      </c>
      <c r="S106" s="252"/>
      <c r="T106" s="252"/>
      <c r="U106" s="251">
        <v>600000</v>
      </c>
      <c r="V106" s="251">
        <v>200000</v>
      </c>
      <c r="W106" s="251">
        <v>800000</v>
      </c>
      <c r="X106" s="251">
        <v>600000</v>
      </c>
      <c r="Y106" s="251">
        <v>200000</v>
      </c>
      <c r="Z106" s="251">
        <v>800000</v>
      </c>
      <c r="AA106" s="258">
        <v>1</v>
      </c>
      <c r="AB106" s="253">
        <v>39</v>
      </c>
      <c r="AC106" s="253">
        <v>13</v>
      </c>
      <c r="AD106" s="253">
        <v>52</v>
      </c>
    </row>
    <row r="107" spans="1:34" customHeight="1" ht="15">
      <c r="A107" s="246" t="s">
        <v>374</v>
      </c>
      <c r="B107" s="246" t="s">
        <v>5</v>
      </c>
      <c r="C107" s="246" t="s">
        <v>4</v>
      </c>
      <c r="D107" s="246" t="s">
        <v>82</v>
      </c>
      <c r="E107" s="247" t="s">
        <v>333</v>
      </c>
      <c r="F107" s="246" t="s">
        <v>341</v>
      </c>
      <c r="G107" s="248" t="s">
        <v>103</v>
      </c>
      <c r="H107" s="249" t="s">
        <v>375</v>
      </c>
      <c r="I107" s="246" t="s">
        <v>7</v>
      </c>
      <c r="J107" s="246" t="s">
        <v>199</v>
      </c>
      <c r="K107" s="250">
        <v>2348618.4</v>
      </c>
      <c r="L107" s="250">
        <v>0</v>
      </c>
      <c r="M107" s="250">
        <v>782872.8</v>
      </c>
      <c r="N107" s="250">
        <v>782872.8</v>
      </c>
      <c r="O107" s="250">
        <v>3914364</v>
      </c>
      <c r="P107" s="246" t="s">
        <v>6</v>
      </c>
      <c r="Q107" s="246" t="s">
        <v>136</v>
      </c>
      <c r="R107" s="246" t="s">
        <v>137</v>
      </c>
      <c r="S107" s="252"/>
      <c r="T107" s="252"/>
      <c r="U107" s="251">
        <v>2427068.62</v>
      </c>
      <c r="V107" s="251">
        <v>750530</v>
      </c>
      <c r="W107" s="251">
        <v>3177598.62</v>
      </c>
      <c r="X107" s="251">
        <v>2427068.62</v>
      </c>
      <c r="Y107" s="251">
        <v>750530</v>
      </c>
      <c r="Z107" s="251">
        <v>3177598.62</v>
      </c>
      <c r="AA107" s="258">
        <v>1</v>
      </c>
      <c r="AB107" s="253">
        <v>38</v>
      </c>
      <c r="AC107" s="253">
        <v>15</v>
      </c>
      <c r="AD107" s="253">
        <v>53</v>
      </c>
    </row>
    <row r="108" spans="1:34" customHeight="1" ht="15">
      <c r="A108" s="246" t="s">
        <v>376</v>
      </c>
      <c r="B108" s="246" t="s">
        <v>5</v>
      </c>
      <c r="C108" s="246" t="s">
        <v>4</v>
      </c>
      <c r="D108" s="246" t="s">
        <v>82</v>
      </c>
      <c r="E108" s="247" t="s">
        <v>272</v>
      </c>
      <c r="F108" s="246" t="s">
        <v>363</v>
      </c>
      <c r="G108" s="248" t="s">
        <v>133</v>
      </c>
      <c r="H108" s="249" t="s">
        <v>377</v>
      </c>
      <c r="I108" s="246" t="s">
        <v>16</v>
      </c>
      <c r="J108" s="246" t="s">
        <v>199</v>
      </c>
      <c r="K108" s="250">
        <v>3073577.08</v>
      </c>
      <c r="L108" s="250">
        <v>0</v>
      </c>
      <c r="M108" s="250">
        <v>1024525.69</v>
      </c>
      <c r="N108" s="250">
        <v>1024525.69</v>
      </c>
      <c r="O108" s="250">
        <v>5122628.46</v>
      </c>
      <c r="P108" s="246" t="s">
        <v>6</v>
      </c>
      <c r="Q108" s="246" t="s">
        <v>136</v>
      </c>
      <c r="R108" s="246" t="s">
        <v>137</v>
      </c>
      <c r="S108" s="252"/>
      <c r="T108" s="252"/>
      <c r="U108" s="251">
        <v>3074400</v>
      </c>
      <c r="V108" s="251">
        <v>1024800</v>
      </c>
      <c r="W108" s="251">
        <v>4099200</v>
      </c>
      <c r="X108" s="251">
        <v>2898178.85</v>
      </c>
      <c r="Y108" s="251">
        <v>1024552.49</v>
      </c>
      <c r="Z108" s="251">
        <v>3922731.34</v>
      </c>
      <c r="AA108" s="258">
        <v>1</v>
      </c>
      <c r="AB108" s="253">
        <v>19</v>
      </c>
      <c r="AC108" s="253">
        <v>7</v>
      </c>
      <c r="AD108" s="253">
        <v>26</v>
      </c>
    </row>
    <row r="109" spans="1:34" customHeight="1" ht="15">
      <c r="A109" s="246" t="s">
        <v>378</v>
      </c>
      <c r="B109" s="246" t="s">
        <v>5</v>
      </c>
      <c r="C109" s="246" t="s">
        <v>4</v>
      </c>
      <c r="D109" s="246" t="s">
        <v>58</v>
      </c>
      <c r="E109" s="247" t="s">
        <v>279</v>
      </c>
      <c r="F109" s="246" t="s">
        <v>379</v>
      </c>
      <c r="G109" s="248" t="s">
        <v>103</v>
      </c>
      <c r="H109" s="249" t="s">
        <v>380</v>
      </c>
      <c r="I109" s="246" t="s">
        <v>7</v>
      </c>
      <c r="J109" s="246" t="s">
        <v>199</v>
      </c>
      <c r="K109" s="250">
        <v>8840968.800000001</v>
      </c>
      <c r="L109" s="250">
        <v>0</v>
      </c>
      <c r="M109" s="250">
        <v>2946989.6</v>
      </c>
      <c r="N109" s="250">
        <v>2946989.6</v>
      </c>
      <c r="O109" s="250">
        <v>14734948</v>
      </c>
      <c r="P109" s="246" t="s">
        <v>6</v>
      </c>
      <c r="Q109" s="246" t="s">
        <v>136</v>
      </c>
      <c r="R109" s="246" t="s">
        <v>137</v>
      </c>
      <c r="S109" s="252"/>
      <c r="T109" s="252"/>
      <c r="U109" s="251">
        <v>8879598</v>
      </c>
      <c r="V109" s="251">
        <v>2959866</v>
      </c>
      <c r="W109" s="251">
        <v>11839464</v>
      </c>
      <c r="X109" s="251">
        <v>8878097.9</v>
      </c>
      <c r="Y109" s="251">
        <v>2959365.97</v>
      </c>
      <c r="Z109" s="251">
        <v>11837463.87</v>
      </c>
      <c r="AA109" s="258">
        <v>1</v>
      </c>
      <c r="AB109" s="253">
        <v>678</v>
      </c>
      <c r="AC109" s="253">
        <v>226</v>
      </c>
      <c r="AD109" s="253">
        <v>904</v>
      </c>
    </row>
    <row r="110" spans="1:34" customHeight="1" ht="15">
      <c r="A110" s="246" t="s">
        <v>381</v>
      </c>
      <c r="B110" s="246" t="s">
        <v>5</v>
      </c>
      <c r="C110" s="246" t="s">
        <v>4</v>
      </c>
      <c r="D110" s="246" t="s">
        <v>62</v>
      </c>
      <c r="E110" s="247" t="s">
        <v>279</v>
      </c>
      <c r="F110" s="246" t="s">
        <v>382</v>
      </c>
      <c r="G110" s="248" t="s">
        <v>103</v>
      </c>
      <c r="H110" s="249" t="s">
        <v>383</v>
      </c>
      <c r="I110" s="246" t="s">
        <v>16</v>
      </c>
      <c r="J110" s="246" t="s">
        <v>199</v>
      </c>
      <c r="K110" s="250">
        <v>7391703.66</v>
      </c>
      <c r="L110" s="250">
        <v>0</v>
      </c>
      <c r="M110" s="250">
        <v>2463901.22</v>
      </c>
      <c r="N110" s="250">
        <v>2463901.22</v>
      </c>
      <c r="O110" s="250">
        <v>12319506.1</v>
      </c>
      <c r="P110" s="246" t="s">
        <v>6</v>
      </c>
      <c r="Q110" s="246" t="s">
        <v>136</v>
      </c>
      <c r="R110" s="246" t="s">
        <v>137</v>
      </c>
      <c r="S110" s="252"/>
      <c r="T110" s="252"/>
      <c r="U110" s="251">
        <v>6541819.09</v>
      </c>
      <c r="V110" s="251">
        <v>2180606.36</v>
      </c>
      <c r="W110" s="251">
        <v>8722425.449999999</v>
      </c>
      <c r="X110" s="251">
        <v>6533649.29</v>
      </c>
      <c r="Y110" s="251">
        <v>2177883.09</v>
      </c>
      <c r="Z110" s="251">
        <v>8711532.380000001</v>
      </c>
      <c r="AA110" s="258">
        <v>1</v>
      </c>
      <c r="AB110" s="253">
        <v>62</v>
      </c>
      <c r="AC110" s="253">
        <v>88</v>
      </c>
      <c r="AD110" s="253">
        <v>150</v>
      </c>
    </row>
    <row r="111" spans="1:34" customHeight="1" ht="15">
      <c r="A111" s="246" t="s">
        <v>384</v>
      </c>
      <c r="B111" s="246" t="s">
        <v>5</v>
      </c>
      <c r="C111" s="246" t="s">
        <v>4</v>
      </c>
      <c r="D111" s="246" t="s">
        <v>62</v>
      </c>
      <c r="E111" s="247" t="s">
        <v>279</v>
      </c>
      <c r="F111" s="246" t="s">
        <v>310</v>
      </c>
      <c r="G111" s="248" t="s">
        <v>103</v>
      </c>
      <c r="H111" s="249" t="s">
        <v>385</v>
      </c>
      <c r="I111" s="246" t="s">
        <v>7</v>
      </c>
      <c r="J111" s="246" t="s">
        <v>199</v>
      </c>
      <c r="K111" s="250">
        <v>1988151.28</v>
      </c>
      <c r="L111" s="250">
        <v>0</v>
      </c>
      <c r="M111" s="250">
        <v>662717.09</v>
      </c>
      <c r="N111" s="250">
        <v>662717.09</v>
      </c>
      <c r="O111" s="250">
        <v>3313585.46</v>
      </c>
      <c r="P111" s="246" t="s">
        <v>6</v>
      </c>
      <c r="Q111" s="246" t="s">
        <v>136</v>
      </c>
      <c r="R111" s="246" t="s">
        <v>182</v>
      </c>
      <c r="S111" s="252"/>
      <c r="T111" s="252"/>
      <c r="U111" s="251">
        <v>1988151.28</v>
      </c>
      <c r="V111" s="251">
        <v>662717.09</v>
      </c>
      <c r="W111" s="251">
        <v>2650868.37</v>
      </c>
      <c r="X111" s="251">
        <v>1988151.28</v>
      </c>
      <c r="Y111" s="251">
        <v>662717.09</v>
      </c>
      <c r="Z111" s="251">
        <v>2650868.37</v>
      </c>
      <c r="AA111" s="258">
        <v>1</v>
      </c>
      <c r="AB111" s="253">
        <v>50</v>
      </c>
      <c r="AC111" s="253">
        <v>23</v>
      </c>
      <c r="AD111" s="253">
        <v>73</v>
      </c>
    </row>
    <row r="112" spans="1:34" customHeight="1" ht="15">
      <c r="A112" s="246" t="s">
        <v>386</v>
      </c>
      <c r="B112" s="246" t="s">
        <v>5</v>
      </c>
      <c r="C112" s="246" t="s">
        <v>4</v>
      </c>
      <c r="D112" s="246" t="s">
        <v>58</v>
      </c>
      <c r="E112" s="247" t="s">
        <v>272</v>
      </c>
      <c r="F112" s="246" t="s">
        <v>387</v>
      </c>
      <c r="G112" s="248" t="s">
        <v>103</v>
      </c>
      <c r="H112" s="249" t="s">
        <v>388</v>
      </c>
      <c r="I112" s="246" t="s">
        <v>7</v>
      </c>
      <c r="J112" s="246" t="s">
        <v>199</v>
      </c>
      <c r="K112" s="250">
        <v>3299788.2</v>
      </c>
      <c r="L112" s="250">
        <v>0</v>
      </c>
      <c r="M112" s="250">
        <v>1099929.4</v>
      </c>
      <c r="N112" s="250">
        <v>1099929.4</v>
      </c>
      <c r="O112" s="250">
        <v>5499647</v>
      </c>
      <c r="P112" s="246" t="s">
        <v>6</v>
      </c>
      <c r="Q112" s="246" t="s">
        <v>136</v>
      </c>
      <c r="R112" s="246" t="s">
        <v>137</v>
      </c>
      <c r="S112" s="252"/>
      <c r="T112" s="252"/>
      <c r="U112" s="251">
        <v>3319480.2</v>
      </c>
      <c r="V112" s="251">
        <v>1106493.4</v>
      </c>
      <c r="W112" s="251">
        <v>4425973.6</v>
      </c>
      <c r="X112" s="251">
        <v>3319480.2</v>
      </c>
      <c r="Y112" s="251">
        <v>1106493.4</v>
      </c>
      <c r="Z112" s="251">
        <v>4425973.6</v>
      </c>
      <c r="AA112" s="258">
        <v>1</v>
      </c>
      <c r="AB112" s="253">
        <v>127</v>
      </c>
      <c r="AC112" s="253">
        <v>99</v>
      </c>
      <c r="AD112" s="253">
        <v>226</v>
      </c>
    </row>
    <row r="113" spans="1:34" customHeight="1" ht="15">
      <c r="A113" s="246" t="s">
        <v>389</v>
      </c>
      <c r="B113" s="246" t="s">
        <v>5</v>
      </c>
      <c r="C113" s="246" t="s">
        <v>4</v>
      </c>
      <c r="D113" s="246" t="s">
        <v>58</v>
      </c>
      <c r="E113" s="247" t="s">
        <v>272</v>
      </c>
      <c r="F113" s="246" t="s">
        <v>294</v>
      </c>
      <c r="G113" s="248" t="s">
        <v>133</v>
      </c>
      <c r="H113" s="249" t="s">
        <v>390</v>
      </c>
      <c r="I113" s="246" t="s">
        <v>12</v>
      </c>
      <c r="J113" s="246" t="s">
        <v>135</v>
      </c>
      <c r="K113" s="250">
        <v>598830</v>
      </c>
      <c r="L113" s="250">
        <v>0</v>
      </c>
      <c r="M113" s="250">
        <v>199610</v>
      </c>
      <c r="N113" s="250">
        <v>199610</v>
      </c>
      <c r="O113" s="250">
        <v>998050</v>
      </c>
      <c r="P113" s="246" t="s">
        <v>6</v>
      </c>
      <c r="Q113" s="246" t="s">
        <v>136</v>
      </c>
      <c r="R113" s="246" t="s">
        <v>137</v>
      </c>
      <c r="S113" s="252"/>
      <c r="T113" s="252"/>
      <c r="U113" s="251">
        <v>600000</v>
      </c>
      <c r="V113" s="251">
        <v>200000</v>
      </c>
      <c r="W113" s="251">
        <v>800000</v>
      </c>
      <c r="X113" s="251">
        <v>600000</v>
      </c>
      <c r="Y113" s="251">
        <v>200000</v>
      </c>
      <c r="Z113" s="251">
        <v>800000</v>
      </c>
      <c r="AA113" s="258">
        <v>1</v>
      </c>
      <c r="AB113" s="253">
        <v>65</v>
      </c>
      <c r="AC113" s="253">
        <v>66</v>
      </c>
      <c r="AD113" s="253">
        <v>131</v>
      </c>
    </row>
    <row r="114" spans="1:34" customHeight="1" ht="15">
      <c r="A114" s="246" t="s">
        <v>391</v>
      </c>
      <c r="B114" s="246" t="s">
        <v>5</v>
      </c>
      <c r="C114" s="246" t="s">
        <v>4</v>
      </c>
      <c r="D114" s="246" t="s">
        <v>62</v>
      </c>
      <c r="E114" s="247" t="s">
        <v>272</v>
      </c>
      <c r="F114" s="246" t="s">
        <v>392</v>
      </c>
      <c r="G114" s="248" t="s">
        <v>103</v>
      </c>
      <c r="H114" s="249" t="s">
        <v>281</v>
      </c>
      <c r="I114" s="246" t="s">
        <v>12</v>
      </c>
      <c r="J114" s="246" t="s">
        <v>135</v>
      </c>
      <c r="K114" s="250">
        <v>577800</v>
      </c>
      <c r="L114" s="250">
        <v>0</v>
      </c>
      <c r="M114" s="250">
        <v>192600</v>
      </c>
      <c r="N114" s="250">
        <v>192600</v>
      </c>
      <c r="O114" s="250">
        <v>963000</v>
      </c>
      <c r="P114" s="246" t="s">
        <v>6</v>
      </c>
      <c r="Q114" s="246" t="s">
        <v>136</v>
      </c>
      <c r="R114" s="246" t="s">
        <v>137</v>
      </c>
      <c r="S114" s="252"/>
      <c r="T114" s="252"/>
      <c r="U114" s="251">
        <v>600000</v>
      </c>
      <c r="V114" s="251">
        <v>200000</v>
      </c>
      <c r="W114" s="251">
        <v>800000</v>
      </c>
      <c r="X114" s="251">
        <v>600000</v>
      </c>
      <c r="Y114" s="251">
        <v>200000</v>
      </c>
      <c r="Z114" s="251">
        <v>800000</v>
      </c>
      <c r="AA114" s="258">
        <v>1</v>
      </c>
      <c r="AB114" s="253">
        <v>95</v>
      </c>
      <c r="AC114" s="253">
        <v>59</v>
      </c>
      <c r="AD114" s="253">
        <v>154</v>
      </c>
    </row>
    <row r="115" spans="1:34" customHeight="1" ht="15">
      <c r="A115" s="246" t="s">
        <v>393</v>
      </c>
      <c r="B115" s="246" t="s">
        <v>5</v>
      </c>
      <c r="C115" s="246" t="s">
        <v>4</v>
      </c>
      <c r="D115" s="246" t="s">
        <v>62</v>
      </c>
      <c r="E115" s="247" t="s">
        <v>272</v>
      </c>
      <c r="F115" s="246" t="s">
        <v>394</v>
      </c>
      <c r="G115" s="248" t="s">
        <v>103</v>
      </c>
      <c r="H115" s="249" t="s">
        <v>281</v>
      </c>
      <c r="I115" s="246" t="s">
        <v>12</v>
      </c>
      <c r="J115" s="246" t="s">
        <v>135</v>
      </c>
      <c r="K115" s="250">
        <v>577800</v>
      </c>
      <c r="L115" s="250">
        <v>0</v>
      </c>
      <c r="M115" s="250">
        <v>192600</v>
      </c>
      <c r="N115" s="250">
        <v>192600</v>
      </c>
      <c r="O115" s="250">
        <v>963000</v>
      </c>
      <c r="P115" s="246" t="s">
        <v>6</v>
      </c>
      <c r="Q115" s="246" t="s">
        <v>136</v>
      </c>
      <c r="R115" s="246" t="s">
        <v>137</v>
      </c>
      <c r="S115" s="252"/>
      <c r="T115" s="252"/>
      <c r="U115" s="251">
        <v>600000</v>
      </c>
      <c r="V115" s="251">
        <v>200000</v>
      </c>
      <c r="W115" s="251">
        <v>800000</v>
      </c>
      <c r="X115" s="251">
        <v>600000</v>
      </c>
      <c r="Y115" s="251">
        <v>200000</v>
      </c>
      <c r="Z115" s="251">
        <v>800000</v>
      </c>
      <c r="AA115" s="258">
        <v>1</v>
      </c>
      <c r="AB115" s="253">
        <v>125</v>
      </c>
      <c r="AC115" s="253">
        <v>83</v>
      </c>
      <c r="AD115" s="253">
        <v>208</v>
      </c>
    </row>
    <row r="116" spans="1:34" customHeight="1" ht="15">
      <c r="A116" s="246" t="s">
        <v>395</v>
      </c>
      <c r="B116" s="246" t="s">
        <v>5</v>
      </c>
      <c r="C116" s="246" t="s">
        <v>4</v>
      </c>
      <c r="D116" s="246" t="s">
        <v>82</v>
      </c>
      <c r="E116" s="247" t="s">
        <v>324</v>
      </c>
      <c r="F116" s="246" t="s">
        <v>367</v>
      </c>
      <c r="G116" s="248" t="s">
        <v>103</v>
      </c>
      <c r="H116" s="249" t="s">
        <v>281</v>
      </c>
      <c r="I116" s="246" t="s">
        <v>12</v>
      </c>
      <c r="J116" s="246" t="s">
        <v>135</v>
      </c>
      <c r="K116" s="250">
        <v>598800</v>
      </c>
      <c r="L116" s="250">
        <v>0</v>
      </c>
      <c r="M116" s="250">
        <v>199600</v>
      </c>
      <c r="N116" s="250">
        <v>199600</v>
      </c>
      <c r="O116" s="250">
        <v>998000</v>
      </c>
      <c r="P116" s="246" t="s">
        <v>6</v>
      </c>
      <c r="Q116" s="246" t="s">
        <v>136</v>
      </c>
      <c r="R116" s="246" t="s">
        <v>137</v>
      </c>
      <c r="S116" s="252"/>
      <c r="T116" s="252"/>
      <c r="U116" s="251">
        <v>600000</v>
      </c>
      <c r="V116" s="251">
        <v>200000</v>
      </c>
      <c r="W116" s="251">
        <v>800000</v>
      </c>
      <c r="X116" s="251">
        <v>540000</v>
      </c>
      <c r="Y116" s="251">
        <v>180000</v>
      </c>
      <c r="Z116" s="251">
        <v>720000</v>
      </c>
      <c r="AA116" s="258">
        <v>1</v>
      </c>
      <c r="AB116" s="253">
        <v>84</v>
      </c>
      <c r="AC116" s="253">
        <v>114</v>
      </c>
      <c r="AD116" s="253">
        <v>198</v>
      </c>
    </row>
    <row r="117" spans="1:34" customHeight="1" ht="15">
      <c r="A117" s="246" t="s">
        <v>396</v>
      </c>
      <c r="B117" s="246" t="s">
        <v>5</v>
      </c>
      <c r="C117" s="246" t="s">
        <v>4</v>
      </c>
      <c r="D117" s="246" t="s">
        <v>58</v>
      </c>
      <c r="E117" s="247" t="s">
        <v>272</v>
      </c>
      <c r="F117" s="246" t="s">
        <v>301</v>
      </c>
      <c r="G117" s="248" t="s">
        <v>103</v>
      </c>
      <c r="H117" s="249" t="s">
        <v>397</v>
      </c>
      <c r="I117" s="246" t="s">
        <v>16</v>
      </c>
      <c r="J117" s="246" t="s">
        <v>199</v>
      </c>
      <c r="K117" s="250">
        <v>3733639.32</v>
      </c>
      <c r="L117" s="250">
        <v>0</v>
      </c>
      <c r="M117" s="250">
        <v>1244546.44</v>
      </c>
      <c r="N117" s="250">
        <v>1244546.44</v>
      </c>
      <c r="O117" s="250">
        <v>6222732.2</v>
      </c>
      <c r="P117" s="246" t="s">
        <v>6</v>
      </c>
      <c r="Q117" s="246" t="s">
        <v>136</v>
      </c>
      <c r="R117" s="246" t="s">
        <v>137</v>
      </c>
      <c r="S117" s="252"/>
      <c r="T117" s="252"/>
      <c r="U117" s="251">
        <v>3734839.32</v>
      </c>
      <c r="V117" s="251">
        <v>1244946.44</v>
      </c>
      <c r="W117" s="251">
        <v>4979785.76</v>
      </c>
      <c r="X117" s="251">
        <v>3734839.32</v>
      </c>
      <c r="Y117" s="251">
        <v>1244946.44</v>
      </c>
      <c r="Z117" s="251">
        <v>4979785.76</v>
      </c>
      <c r="AA117" s="258">
        <v>1</v>
      </c>
      <c r="AB117" s="253">
        <v>39</v>
      </c>
      <c r="AC117" s="253">
        <v>6</v>
      </c>
      <c r="AD117" s="253">
        <v>45</v>
      </c>
    </row>
    <row r="118" spans="1:34" customHeight="1" ht="15">
      <c r="A118" s="246" t="s">
        <v>398</v>
      </c>
      <c r="B118" s="246" t="s">
        <v>5</v>
      </c>
      <c r="C118" s="246" t="s">
        <v>4</v>
      </c>
      <c r="D118" s="246" t="s">
        <v>57</v>
      </c>
      <c r="E118" s="247" t="s">
        <v>272</v>
      </c>
      <c r="F118" s="246" t="s">
        <v>399</v>
      </c>
      <c r="G118" s="248" t="s">
        <v>103</v>
      </c>
      <c r="H118" s="249" t="s">
        <v>400</v>
      </c>
      <c r="I118" s="246" t="s">
        <v>7</v>
      </c>
      <c r="J118" s="246" t="s">
        <v>135</v>
      </c>
      <c r="K118" s="250">
        <v>1382700</v>
      </c>
      <c r="L118" s="250">
        <v>0</v>
      </c>
      <c r="M118" s="250">
        <v>460900</v>
      </c>
      <c r="N118" s="250">
        <v>460900</v>
      </c>
      <c r="O118" s="250">
        <v>2304500</v>
      </c>
      <c r="P118" s="246" t="s">
        <v>6</v>
      </c>
      <c r="Q118" s="246" t="s">
        <v>136</v>
      </c>
      <c r="R118" s="246" t="s">
        <v>137</v>
      </c>
      <c r="S118" s="252"/>
      <c r="T118" s="252"/>
      <c r="U118" s="251">
        <v>1440000</v>
      </c>
      <c r="V118" s="251">
        <v>480000</v>
      </c>
      <c r="W118" s="251">
        <v>1920000</v>
      </c>
      <c r="X118" s="251">
        <v>1440000</v>
      </c>
      <c r="Y118" s="251">
        <v>480000</v>
      </c>
      <c r="Z118" s="251">
        <v>1920000</v>
      </c>
      <c r="AA118" s="258">
        <v>1</v>
      </c>
      <c r="AB118" s="253">
        <v>210</v>
      </c>
      <c r="AC118" s="253">
        <v>32</v>
      </c>
      <c r="AD118" s="253">
        <v>242</v>
      </c>
    </row>
    <row r="119" spans="1:34" customHeight="1" ht="15">
      <c r="A119" s="246" t="s">
        <v>401</v>
      </c>
      <c r="B119" s="246" t="s">
        <v>5</v>
      </c>
      <c r="C119" s="246" t="s">
        <v>4</v>
      </c>
      <c r="D119" s="246" t="s">
        <v>82</v>
      </c>
      <c r="E119" s="247" t="s">
        <v>279</v>
      </c>
      <c r="F119" s="246" t="s">
        <v>402</v>
      </c>
      <c r="G119" s="248" t="s">
        <v>103</v>
      </c>
      <c r="H119" s="249" t="s">
        <v>295</v>
      </c>
      <c r="I119" s="246" t="s">
        <v>12</v>
      </c>
      <c r="J119" s="246" t="s">
        <v>135</v>
      </c>
      <c r="K119" s="250">
        <v>629037.6</v>
      </c>
      <c r="L119" s="250">
        <v>0</v>
      </c>
      <c r="M119" s="250">
        <v>209679.2</v>
      </c>
      <c r="N119" s="250">
        <v>209679.2</v>
      </c>
      <c r="O119" s="250">
        <v>1048396</v>
      </c>
      <c r="P119" s="246" t="s">
        <v>6</v>
      </c>
      <c r="Q119" s="246" t="s">
        <v>136</v>
      </c>
      <c r="R119" s="246" t="s">
        <v>137</v>
      </c>
      <c r="S119" s="252"/>
      <c r="T119" s="252"/>
      <c r="U119" s="251">
        <v>538548</v>
      </c>
      <c r="V119" s="251">
        <v>179516</v>
      </c>
      <c r="W119" s="251">
        <v>718064</v>
      </c>
      <c r="X119" s="251">
        <v>538548</v>
      </c>
      <c r="Y119" s="251">
        <v>179516</v>
      </c>
      <c r="Z119" s="251">
        <v>718064</v>
      </c>
      <c r="AA119" s="258">
        <v>1</v>
      </c>
      <c r="AB119" s="253">
        <v>41</v>
      </c>
      <c r="AC119" s="253">
        <v>14</v>
      </c>
      <c r="AD119" s="253">
        <v>55</v>
      </c>
    </row>
    <row r="120" spans="1:34" customHeight="1" ht="15">
      <c r="A120" s="246" t="s">
        <v>403</v>
      </c>
      <c r="B120" s="246" t="s">
        <v>5</v>
      </c>
      <c r="C120" s="246" t="s">
        <v>9</v>
      </c>
      <c r="D120" s="246" t="s">
        <v>41</v>
      </c>
      <c r="E120" s="247" t="s">
        <v>272</v>
      </c>
      <c r="F120" s="246" t="s">
        <v>404</v>
      </c>
      <c r="G120" s="248" t="s">
        <v>133</v>
      </c>
      <c r="H120" s="249" t="s">
        <v>405</v>
      </c>
      <c r="I120" s="246" t="s">
        <v>12</v>
      </c>
      <c r="J120" s="246" t="s">
        <v>135</v>
      </c>
      <c r="K120" s="250">
        <v>597000</v>
      </c>
      <c r="L120" s="250">
        <v>0</v>
      </c>
      <c r="M120" s="250">
        <v>199000</v>
      </c>
      <c r="N120" s="250">
        <v>199000</v>
      </c>
      <c r="O120" s="250">
        <v>995000</v>
      </c>
      <c r="P120" s="246" t="s">
        <v>6</v>
      </c>
      <c r="Q120" s="246" t="s">
        <v>136</v>
      </c>
      <c r="R120" s="246" t="s">
        <v>153</v>
      </c>
      <c r="S120" s="252"/>
      <c r="T120" s="252"/>
      <c r="U120" s="251">
        <v>600000</v>
      </c>
      <c r="V120" s="251">
        <v>200000</v>
      </c>
      <c r="W120" s="251">
        <v>800000</v>
      </c>
      <c r="X120" s="251">
        <v>600000</v>
      </c>
      <c r="Y120" s="251">
        <v>200000</v>
      </c>
      <c r="Z120" s="251">
        <v>800000</v>
      </c>
      <c r="AA120" s="258">
        <v>1</v>
      </c>
      <c r="AB120" s="253">
        <v>52</v>
      </c>
      <c r="AC120" s="253">
        <v>53</v>
      </c>
      <c r="AD120" s="253">
        <v>105</v>
      </c>
    </row>
    <row r="121" spans="1:34" customHeight="1" ht="15">
      <c r="A121" s="246" t="s">
        <v>406</v>
      </c>
      <c r="B121" s="246" t="s">
        <v>5</v>
      </c>
      <c r="C121" s="246" t="s">
        <v>9</v>
      </c>
      <c r="D121" s="246" t="s">
        <v>41</v>
      </c>
      <c r="E121" s="247" t="s">
        <v>272</v>
      </c>
      <c r="F121" s="246" t="s">
        <v>404</v>
      </c>
      <c r="G121" s="248" t="s">
        <v>133</v>
      </c>
      <c r="H121" s="249" t="s">
        <v>405</v>
      </c>
      <c r="I121" s="246" t="s">
        <v>12</v>
      </c>
      <c r="J121" s="246" t="s">
        <v>135</v>
      </c>
      <c r="K121" s="250">
        <v>597000</v>
      </c>
      <c r="L121" s="250">
        <v>0</v>
      </c>
      <c r="M121" s="250">
        <v>199000</v>
      </c>
      <c r="N121" s="250">
        <v>199000</v>
      </c>
      <c r="O121" s="250">
        <v>995000</v>
      </c>
      <c r="P121" s="246" t="s">
        <v>6</v>
      </c>
      <c r="Q121" s="246" t="s">
        <v>136</v>
      </c>
      <c r="R121" s="246" t="s">
        <v>153</v>
      </c>
      <c r="S121" s="252"/>
      <c r="T121" s="252"/>
      <c r="U121" s="251">
        <v>600000</v>
      </c>
      <c r="V121" s="251">
        <v>200000</v>
      </c>
      <c r="W121" s="251">
        <v>800000</v>
      </c>
      <c r="X121" s="251">
        <v>600000</v>
      </c>
      <c r="Y121" s="251">
        <v>200000</v>
      </c>
      <c r="Z121" s="251">
        <v>800000</v>
      </c>
      <c r="AA121" s="258">
        <v>1</v>
      </c>
      <c r="AB121" s="253">
        <v>37</v>
      </c>
      <c r="AC121" s="253">
        <v>18</v>
      </c>
      <c r="AD121" s="253">
        <v>55</v>
      </c>
    </row>
    <row r="122" spans="1:34" customHeight="1" ht="15">
      <c r="A122" s="246" t="s">
        <v>407</v>
      </c>
      <c r="B122" s="246" t="s">
        <v>5</v>
      </c>
      <c r="C122" s="246" t="s">
        <v>9</v>
      </c>
      <c r="D122" s="246" t="s">
        <v>41</v>
      </c>
      <c r="E122" s="247" t="s">
        <v>272</v>
      </c>
      <c r="F122" s="246" t="s">
        <v>408</v>
      </c>
      <c r="G122" s="248" t="s">
        <v>133</v>
      </c>
      <c r="H122" s="249" t="s">
        <v>405</v>
      </c>
      <c r="I122" s="246" t="s">
        <v>12</v>
      </c>
      <c r="J122" s="246" t="s">
        <v>135</v>
      </c>
      <c r="K122" s="250">
        <v>589500</v>
      </c>
      <c r="L122" s="250">
        <v>0</v>
      </c>
      <c r="M122" s="250">
        <v>196500</v>
      </c>
      <c r="N122" s="250">
        <v>196500</v>
      </c>
      <c r="O122" s="250">
        <v>982500</v>
      </c>
      <c r="P122" s="246" t="s">
        <v>6</v>
      </c>
      <c r="Q122" s="246" t="s">
        <v>136</v>
      </c>
      <c r="R122" s="246" t="s">
        <v>182</v>
      </c>
      <c r="S122" s="252"/>
      <c r="T122" s="252"/>
      <c r="U122" s="251">
        <v>600000</v>
      </c>
      <c r="V122" s="251">
        <v>200000</v>
      </c>
      <c r="W122" s="251">
        <v>800000</v>
      </c>
      <c r="X122" s="251">
        <v>600000</v>
      </c>
      <c r="Y122" s="251">
        <v>200000</v>
      </c>
      <c r="Z122" s="251">
        <v>800000</v>
      </c>
      <c r="AA122" s="258">
        <v>1</v>
      </c>
      <c r="AB122" s="253">
        <v>278</v>
      </c>
      <c r="AC122" s="253">
        <v>32</v>
      </c>
      <c r="AD122" s="253">
        <v>310</v>
      </c>
    </row>
    <row r="123" spans="1:34" customHeight="1" ht="15">
      <c r="A123" s="246" t="s">
        <v>409</v>
      </c>
      <c r="B123" s="246" t="s">
        <v>5</v>
      </c>
      <c r="C123" s="246" t="s">
        <v>9</v>
      </c>
      <c r="D123" s="246" t="s">
        <v>41</v>
      </c>
      <c r="E123" s="247" t="s">
        <v>272</v>
      </c>
      <c r="F123" s="246" t="s">
        <v>410</v>
      </c>
      <c r="G123" s="248" t="s">
        <v>133</v>
      </c>
      <c r="H123" s="249" t="s">
        <v>405</v>
      </c>
      <c r="I123" s="246" t="s">
        <v>12</v>
      </c>
      <c r="J123" s="246" t="s">
        <v>135</v>
      </c>
      <c r="K123" s="250">
        <v>600000</v>
      </c>
      <c r="L123" s="250">
        <v>0</v>
      </c>
      <c r="M123" s="250">
        <v>200000</v>
      </c>
      <c r="N123" s="250">
        <v>200000</v>
      </c>
      <c r="O123" s="250">
        <v>1000000</v>
      </c>
      <c r="P123" s="246" t="s">
        <v>6</v>
      </c>
      <c r="Q123" s="246" t="s">
        <v>136</v>
      </c>
      <c r="R123" s="246" t="s">
        <v>137</v>
      </c>
      <c r="S123" s="252"/>
      <c r="T123" s="252"/>
      <c r="U123" s="251">
        <v>600000</v>
      </c>
      <c r="V123" s="251">
        <v>200000</v>
      </c>
      <c r="W123" s="251">
        <v>800000</v>
      </c>
      <c r="X123" s="251">
        <v>600000</v>
      </c>
      <c r="Y123" s="251">
        <v>192000</v>
      </c>
      <c r="Z123" s="251">
        <v>792000</v>
      </c>
      <c r="AA123" s="258">
        <v>1</v>
      </c>
      <c r="AB123" s="253">
        <v>297</v>
      </c>
      <c r="AC123" s="253">
        <v>424</v>
      </c>
      <c r="AD123" s="253">
        <v>721</v>
      </c>
    </row>
    <row r="124" spans="1:34" customHeight="1" ht="15">
      <c r="A124" s="246" t="s">
        <v>411</v>
      </c>
      <c r="B124" s="246" t="s">
        <v>5</v>
      </c>
      <c r="C124" s="246" t="s">
        <v>9</v>
      </c>
      <c r="D124" s="246" t="s">
        <v>41</v>
      </c>
      <c r="E124" s="247" t="s">
        <v>324</v>
      </c>
      <c r="F124" s="246" t="s">
        <v>412</v>
      </c>
      <c r="G124" s="248" t="s">
        <v>133</v>
      </c>
      <c r="H124" s="249" t="s">
        <v>405</v>
      </c>
      <c r="I124" s="246" t="s">
        <v>12</v>
      </c>
      <c r="J124" s="246" t="s">
        <v>135</v>
      </c>
      <c r="K124" s="250">
        <v>594912</v>
      </c>
      <c r="L124" s="250">
        <v>0</v>
      </c>
      <c r="M124" s="250">
        <v>198304</v>
      </c>
      <c r="N124" s="250">
        <v>198304</v>
      </c>
      <c r="O124" s="250">
        <v>991520</v>
      </c>
      <c r="P124" s="246" t="s">
        <v>6</v>
      </c>
      <c r="Q124" s="246" t="s">
        <v>136</v>
      </c>
      <c r="R124" s="246" t="s">
        <v>153</v>
      </c>
      <c r="S124" s="252"/>
      <c r="T124" s="252"/>
      <c r="U124" s="251">
        <v>600000</v>
      </c>
      <c r="V124" s="251">
        <v>200000</v>
      </c>
      <c r="W124" s="251">
        <v>800000</v>
      </c>
      <c r="X124" s="251">
        <v>600000</v>
      </c>
      <c r="Y124" s="251">
        <v>200000</v>
      </c>
      <c r="Z124" s="251">
        <v>800000</v>
      </c>
      <c r="AA124" s="258">
        <v>1</v>
      </c>
      <c r="AB124" s="253">
        <v>94</v>
      </c>
      <c r="AC124" s="253">
        <v>7</v>
      </c>
      <c r="AD124" s="253">
        <v>101</v>
      </c>
    </row>
    <row r="125" spans="1:34" customHeight="1" ht="15">
      <c r="A125" s="246" t="s">
        <v>413</v>
      </c>
      <c r="B125" s="246" t="s">
        <v>5</v>
      </c>
      <c r="C125" s="246" t="s">
        <v>9</v>
      </c>
      <c r="D125" s="246" t="s">
        <v>41</v>
      </c>
      <c r="E125" s="247" t="s">
        <v>324</v>
      </c>
      <c r="F125" s="246" t="s">
        <v>412</v>
      </c>
      <c r="G125" s="248" t="s">
        <v>133</v>
      </c>
      <c r="H125" s="249" t="s">
        <v>405</v>
      </c>
      <c r="I125" s="246" t="s">
        <v>12</v>
      </c>
      <c r="J125" s="246" t="s">
        <v>135</v>
      </c>
      <c r="K125" s="250">
        <v>594912</v>
      </c>
      <c r="L125" s="250">
        <v>0</v>
      </c>
      <c r="M125" s="250">
        <v>198304</v>
      </c>
      <c r="N125" s="250">
        <v>198304</v>
      </c>
      <c r="O125" s="250">
        <v>991520</v>
      </c>
      <c r="P125" s="246" t="s">
        <v>6</v>
      </c>
      <c r="Q125" s="246" t="s">
        <v>136</v>
      </c>
      <c r="R125" s="246" t="s">
        <v>153</v>
      </c>
      <c r="S125" s="252"/>
      <c r="T125" s="252"/>
      <c r="U125" s="251">
        <v>600000</v>
      </c>
      <c r="V125" s="251">
        <v>200000</v>
      </c>
      <c r="W125" s="251">
        <v>800000</v>
      </c>
      <c r="X125" s="251">
        <v>600000</v>
      </c>
      <c r="Y125" s="251">
        <v>200000</v>
      </c>
      <c r="Z125" s="251">
        <v>800000</v>
      </c>
      <c r="AA125" s="258">
        <v>1</v>
      </c>
      <c r="AB125" s="253">
        <v>0</v>
      </c>
      <c r="AC125" s="253">
        <v>113</v>
      </c>
      <c r="AD125" s="253">
        <v>113</v>
      </c>
    </row>
    <row r="126" spans="1:34" customHeight="1" ht="15">
      <c r="A126" s="246" t="s">
        <v>414</v>
      </c>
      <c r="B126" s="246" t="s">
        <v>5</v>
      </c>
      <c r="C126" s="246" t="s">
        <v>9</v>
      </c>
      <c r="D126" s="246" t="s">
        <v>41</v>
      </c>
      <c r="E126" s="247" t="s">
        <v>324</v>
      </c>
      <c r="F126" s="246" t="s">
        <v>412</v>
      </c>
      <c r="G126" s="248" t="s">
        <v>133</v>
      </c>
      <c r="H126" s="249" t="s">
        <v>405</v>
      </c>
      <c r="I126" s="246" t="s">
        <v>12</v>
      </c>
      <c r="J126" s="246" t="s">
        <v>135</v>
      </c>
      <c r="K126" s="250">
        <v>594912</v>
      </c>
      <c r="L126" s="250">
        <v>0</v>
      </c>
      <c r="M126" s="250">
        <v>198304</v>
      </c>
      <c r="N126" s="250">
        <v>198304</v>
      </c>
      <c r="O126" s="250">
        <v>991520</v>
      </c>
      <c r="P126" s="246" t="s">
        <v>6</v>
      </c>
      <c r="Q126" s="246" t="s">
        <v>136</v>
      </c>
      <c r="R126" s="246" t="s">
        <v>153</v>
      </c>
      <c r="S126" s="252"/>
      <c r="T126" s="252"/>
      <c r="U126" s="251">
        <v>600000</v>
      </c>
      <c r="V126" s="251">
        <v>200000</v>
      </c>
      <c r="W126" s="251">
        <v>800000</v>
      </c>
      <c r="X126" s="251">
        <v>600000</v>
      </c>
      <c r="Y126" s="251">
        <v>200000</v>
      </c>
      <c r="Z126" s="251">
        <v>800000</v>
      </c>
      <c r="AA126" s="258">
        <v>1</v>
      </c>
      <c r="AB126" s="253">
        <v>26</v>
      </c>
      <c r="AC126" s="253">
        <v>16</v>
      </c>
      <c r="AD126" s="253">
        <v>42</v>
      </c>
    </row>
    <row r="127" spans="1:34" customHeight="1" ht="15">
      <c r="A127" s="246" t="s">
        <v>415</v>
      </c>
      <c r="B127" s="246" t="s">
        <v>5</v>
      </c>
      <c r="C127" s="246" t="s">
        <v>9</v>
      </c>
      <c r="D127" s="246" t="s">
        <v>41</v>
      </c>
      <c r="E127" s="247" t="s">
        <v>272</v>
      </c>
      <c r="F127" s="246" t="s">
        <v>416</v>
      </c>
      <c r="G127" s="248" t="s">
        <v>133</v>
      </c>
      <c r="H127" s="249" t="s">
        <v>405</v>
      </c>
      <c r="I127" s="246" t="s">
        <v>12</v>
      </c>
      <c r="J127" s="246" t="s">
        <v>135</v>
      </c>
      <c r="K127" s="250">
        <v>597000</v>
      </c>
      <c r="L127" s="250">
        <v>0</v>
      </c>
      <c r="M127" s="250">
        <v>199000</v>
      </c>
      <c r="N127" s="250">
        <v>199000</v>
      </c>
      <c r="O127" s="250">
        <v>995000</v>
      </c>
      <c r="P127" s="246" t="s">
        <v>6</v>
      </c>
      <c r="Q127" s="246" t="s">
        <v>136</v>
      </c>
      <c r="R127" s="246" t="s">
        <v>153</v>
      </c>
      <c r="S127" s="252"/>
      <c r="T127" s="252"/>
      <c r="U127" s="251">
        <v>600000</v>
      </c>
      <c r="V127" s="251">
        <v>200000</v>
      </c>
      <c r="W127" s="251">
        <v>800000</v>
      </c>
      <c r="X127" s="251">
        <v>600000</v>
      </c>
      <c r="Y127" s="251">
        <v>200000</v>
      </c>
      <c r="Z127" s="251">
        <v>800000</v>
      </c>
      <c r="AA127" s="258">
        <v>1</v>
      </c>
      <c r="AB127" s="253">
        <v>186</v>
      </c>
      <c r="AC127" s="253">
        <v>20</v>
      </c>
      <c r="AD127" s="253">
        <v>206</v>
      </c>
    </row>
    <row r="128" spans="1:34" customHeight="1" ht="15">
      <c r="A128" s="246" t="s">
        <v>417</v>
      </c>
      <c r="B128" s="246" t="s">
        <v>5</v>
      </c>
      <c r="C128" s="246" t="s">
        <v>9</v>
      </c>
      <c r="D128" s="246" t="s">
        <v>41</v>
      </c>
      <c r="E128" s="247" t="s">
        <v>272</v>
      </c>
      <c r="F128" s="246" t="s">
        <v>416</v>
      </c>
      <c r="G128" s="248" t="s">
        <v>133</v>
      </c>
      <c r="H128" s="249" t="s">
        <v>405</v>
      </c>
      <c r="I128" s="246" t="s">
        <v>12</v>
      </c>
      <c r="J128" s="246" t="s">
        <v>135</v>
      </c>
      <c r="K128" s="250">
        <v>597000</v>
      </c>
      <c r="L128" s="250">
        <v>0</v>
      </c>
      <c r="M128" s="250">
        <v>199000</v>
      </c>
      <c r="N128" s="250">
        <v>199000</v>
      </c>
      <c r="O128" s="250">
        <v>995000</v>
      </c>
      <c r="P128" s="246" t="s">
        <v>6</v>
      </c>
      <c r="Q128" s="246" t="s">
        <v>136</v>
      </c>
      <c r="R128" s="246" t="s">
        <v>153</v>
      </c>
      <c r="S128" s="252"/>
      <c r="T128" s="252"/>
      <c r="U128" s="251">
        <v>600000</v>
      </c>
      <c r="V128" s="251">
        <v>200000</v>
      </c>
      <c r="W128" s="251">
        <v>800000</v>
      </c>
      <c r="X128" s="251">
        <v>600000</v>
      </c>
      <c r="Y128" s="251">
        <v>200000</v>
      </c>
      <c r="Z128" s="251">
        <v>800000</v>
      </c>
      <c r="AA128" s="258">
        <v>1</v>
      </c>
      <c r="AB128" s="253">
        <v>150</v>
      </c>
      <c r="AC128" s="253">
        <v>25</v>
      </c>
      <c r="AD128" s="253">
        <v>175</v>
      </c>
    </row>
    <row r="129" spans="1:34" customHeight="1" ht="15">
      <c r="A129" s="246" t="s">
        <v>418</v>
      </c>
      <c r="B129" s="246" t="s">
        <v>5</v>
      </c>
      <c r="C129" s="246" t="s">
        <v>9</v>
      </c>
      <c r="D129" s="246" t="s">
        <v>41</v>
      </c>
      <c r="E129" s="247" t="s">
        <v>324</v>
      </c>
      <c r="F129" s="246" t="s">
        <v>419</v>
      </c>
      <c r="G129" s="248" t="s">
        <v>133</v>
      </c>
      <c r="H129" s="249" t="s">
        <v>405</v>
      </c>
      <c r="I129" s="246" t="s">
        <v>12</v>
      </c>
      <c r="J129" s="246" t="s">
        <v>135</v>
      </c>
      <c r="K129" s="250">
        <v>594912</v>
      </c>
      <c r="L129" s="250">
        <v>0</v>
      </c>
      <c r="M129" s="250">
        <v>198304</v>
      </c>
      <c r="N129" s="250">
        <v>198304</v>
      </c>
      <c r="O129" s="250">
        <v>991520</v>
      </c>
      <c r="P129" s="246" t="s">
        <v>6</v>
      </c>
      <c r="Q129" s="246" t="s">
        <v>136</v>
      </c>
      <c r="R129" s="246" t="s">
        <v>153</v>
      </c>
      <c r="S129" s="252"/>
      <c r="T129" s="252"/>
      <c r="U129" s="251">
        <v>600000</v>
      </c>
      <c r="V129" s="251">
        <v>200000</v>
      </c>
      <c r="W129" s="251">
        <v>800000</v>
      </c>
      <c r="X129" s="251">
        <v>600000</v>
      </c>
      <c r="Y129" s="251">
        <v>200000</v>
      </c>
      <c r="Z129" s="251">
        <v>800000</v>
      </c>
      <c r="AA129" s="258">
        <v>1</v>
      </c>
      <c r="AB129" s="253">
        <v>52</v>
      </c>
      <c r="AC129" s="253">
        <v>12</v>
      </c>
      <c r="AD129" s="253">
        <v>64</v>
      </c>
    </row>
    <row r="130" spans="1:34" customHeight="1" ht="15">
      <c r="A130" s="246" t="s">
        <v>420</v>
      </c>
      <c r="B130" s="246" t="s">
        <v>5</v>
      </c>
      <c r="C130" s="246" t="s">
        <v>9</v>
      </c>
      <c r="D130" s="246" t="s">
        <v>41</v>
      </c>
      <c r="E130" s="247" t="s">
        <v>324</v>
      </c>
      <c r="F130" s="246" t="s">
        <v>412</v>
      </c>
      <c r="G130" s="248" t="s">
        <v>133</v>
      </c>
      <c r="H130" s="249" t="s">
        <v>405</v>
      </c>
      <c r="I130" s="246" t="s">
        <v>12</v>
      </c>
      <c r="J130" s="246" t="s">
        <v>135</v>
      </c>
      <c r="K130" s="250">
        <v>594912</v>
      </c>
      <c r="L130" s="250">
        <v>0</v>
      </c>
      <c r="M130" s="250">
        <v>198304</v>
      </c>
      <c r="N130" s="250">
        <v>198304</v>
      </c>
      <c r="O130" s="250">
        <v>991520</v>
      </c>
      <c r="P130" s="246" t="s">
        <v>6</v>
      </c>
      <c r="Q130" s="246" t="s">
        <v>136</v>
      </c>
      <c r="R130" s="246" t="s">
        <v>153</v>
      </c>
      <c r="S130" s="252"/>
      <c r="T130" s="252"/>
      <c r="U130" s="251">
        <v>600000</v>
      </c>
      <c r="V130" s="251">
        <v>200000</v>
      </c>
      <c r="W130" s="251">
        <v>800000</v>
      </c>
      <c r="X130" s="251">
        <v>600000</v>
      </c>
      <c r="Y130" s="251">
        <v>200000</v>
      </c>
      <c r="Z130" s="251">
        <v>800000</v>
      </c>
      <c r="AA130" s="258">
        <v>1</v>
      </c>
      <c r="AB130" s="253">
        <v>47</v>
      </c>
      <c r="AC130" s="253">
        <v>2</v>
      </c>
      <c r="AD130" s="253">
        <v>49</v>
      </c>
    </row>
    <row r="131" spans="1:34" customHeight="1" ht="15">
      <c r="A131" s="246" t="s">
        <v>421</v>
      </c>
      <c r="B131" s="246" t="s">
        <v>5</v>
      </c>
      <c r="C131" s="246" t="s">
        <v>9</v>
      </c>
      <c r="D131" s="246" t="s">
        <v>60</v>
      </c>
      <c r="E131" s="247" t="s">
        <v>320</v>
      </c>
      <c r="F131" s="246" t="s">
        <v>422</v>
      </c>
      <c r="G131" s="248" t="s">
        <v>103</v>
      </c>
      <c r="H131" s="249" t="s">
        <v>423</v>
      </c>
      <c r="I131" s="246" t="s">
        <v>16</v>
      </c>
      <c r="J131" s="246" t="s">
        <v>199</v>
      </c>
      <c r="K131" s="250">
        <v>2950536</v>
      </c>
      <c r="L131" s="250">
        <v>0</v>
      </c>
      <c r="M131" s="250">
        <v>983512</v>
      </c>
      <c r="N131" s="250">
        <v>983512</v>
      </c>
      <c r="O131" s="250">
        <v>4917560</v>
      </c>
      <c r="P131" s="246" t="s">
        <v>6</v>
      </c>
      <c r="Q131" s="246" t="s">
        <v>136</v>
      </c>
      <c r="R131" s="246" t="s">
        <v>228</v>
      </c>
      <c r="S131" s="252"/>
      <c r="T131" s="252"/>
      <c r="U131" s="251">
        <v>3091200</v>
      </c>
      <c r="V131" s="251">
        <v>1030400</v>
      </c>
      <c r="W131" s="251">
        <v>4121600</v>
      </c>
      <c r="X131" s="251">
        <v>3091200</v>
      </c>
      <c r="Y131" s="251">
        <v>1030400</v>
      </c>
      <c r="Z131" s="251">
        <v>4121600</v>
      </c>
      <c r="AA131" s="258">
        <v>1</v>
      </c>
      <c r="AB131" s="253">
        <v>55</v>
      </c>
      <c r="AC131" s="253">
        <v>23</v>
      </c>
      <c r="AD131" s="253">
        <v>78</v>
      </c>
    </row>
    <row r="132" spans="1:34" customHeight="1" ht="15">
      <c r="A132" s="246" t="s">
        <v>424</v>
      </c>
      <c r="B132" s="246" t="s">
        <v>5</v>
      </c>
      <c r="C132" s="246" t="s">
        <v>9</v>
      </c>
      <c r="D132" s="246" t="s">
        <v>60</v>
      </c>
      <c r="E132" s="247" t="s">
        <v>324</v>
      </c>
      <c r="F132" s="246" t="s">
        <v>425</v>
      </c>
      <c r="G132" s="248" t="s">
        <v>133</v>
      </c>
      <c r="H132" s="249" t="s">
        <v>405</v>
      </c>
      <c r="I132" s="246" t="s">
        <v>12</v>
      </c>
      <c r="J132" s="246" t="s">
        <v>135</v>
      </c>
      <c r="K132" s="250">
        <v>597000</v>
      </c>
      <c r="L132" s="250">
        <v>0</v>
      </c>
      <c r="M132" s="250">
        <v>199000</v>
      </c>
      <c r="N132" s="250">
        <v>199000</v>
      </c>
      <c r="O132" s="250">
        <v>995000</v>
      </c>
      <c r="P132" s="246" t="s">
        <v>6</v>
      </c>
      <c r="Q132" s="246" t="s">
        <v>136</v>
      </c>
      <c r="R132" s="246" t="s">
        <v>137</v>
      </c>
      <c r="S132" s="252"/>
      <c r="T132" s="252"/>
      <c r="U132" s="251">
        <v>600000</v>
      </c>
      <c r="V132" s="251">
        <v>200000</v>
      </c>
      <c r="W132" s="251">
        <v>800000</v>
      </c>
      <c r="X132" s="251">
        <v>600000</v>
      </c>
      <c r="Y132" s="251">
        <v>200000</v>
      </c>
      <c r="Z132" s="251">
        <v>800000</v>
      </c>
      <c r="AA132" s="258">
        <v>1</v>
      </c>
      <c r="AB132" s="253">
        <v>59</v>
      </c>
      <c r="AC132" s="253">
        <v>11</v>
      </c>
      <c r="AD132" s="253">
        <v>70</v>
      </c>
    </row>
    <row r="133" spans="1:34" customHeight="1" ht="15">
      <c r="A133" s="246" t="s">
        <v>426</v>
      </c>
      <c r="B133" s="246" t="s">
        <v>5</v>
      </c>
      <c r="C133" s="246" t="s">
        <v>9</v>
      </c>
      <c r="D133" s="246" t="s">
        <v>60</v>
      </c>
      <c r="E133" s="247" t="s">
        <v>324</v>
      </c>
      <c r="F133" s="246" t="s">
        <v>427</v>
      </c>
      <c r="G133" s="248" t="s">
        <v>428</v>
      </c>
      <c r="H133" s="249" t="s">
        <v>405</v>
      </c>
      <c r="I133" s="246" t="s">
        <v>12</v>
      </c>
      <c r="J133" s="246" t="s">
        <v>135</v>
      </c>
      <c r="K133" s="250">
        <v>594931.2</v>
      </c>
      <c r="L133" s="250">
        <v>0</v>
      </c>
      <c r="M133" s="250">
        <v>198310.4</v>
      </c>
      <c r="N133" s="250">
        <v>198310.4</v>
      </c>
      <c r="O133" s="250">
        <v>991552</v>
      </c>
      <c r="P133" s="246" t="s">
        <v>6</v>
      </c>
      <c r="Q133" s="246" t="s">
        <v>136</v>
      </c>
      <c r="R133" s="246" t="s">
        <v>137</v>
      </c>
      <c r="S133" s="252"/>
      <c r="T133" s="252"/>
      <c r="U133" s="251">
        <v>600000</v>
      </c>
      <c r="V133" s="251">
        <v>200000</v>
      </c>
      <c r="W133" s="251">
        <v>800000</v>
      </c>
      <c r="X133" s="251">
        <v>600000</v>
      </c>
      <c r="Y133" s="251">
        <v>200000</v>
      </c>
      <c r="Z133" s="251">
        <v>800000</v>
      </c>
      <c r="AA133" s="258">
        <v>1</v>
      </c>
      <c r="AB133" s="253">
        <v>127</v>
      </c>
      <c r="AC133" s="253">
        <v>27</v>
      </c>
      <c r="AD133" s="253">
        <v>154</v>
      </c>
    </row>
    <row r="134" spans="1:34" customHeight="1" ht="15">
      <c r="A134" s="246" t="s">
        <v>429</v>
      </c>
      <c r="B134" s="246" t="s">
        <v>5</v>
      </c>
      <c r="C134" s="246" t="s">
        <v>9</v>
      </c>
      <c r="D134" s="246" t="s">
        <v>60</v>
      </c>
      <c r="E134" s="247" t="s">
        <v>324</v>
      </c>
      <c r="F134" s="246" t="s">
        <v>427</v>
      </c>
      <c r="G134" s="248" t="s">
        <v>428</v>
      </c>
      <c r="H134" s="249" t="s">
        <v>405</v>
      </c>
      <c r="I134" s="246" t="s">
        <v>12</v>
      </c>
      <c r="J134" s="246" t="s">
        <v>135</v>
      </c>
      <c r="K134" s="250">
        <v>594931.2</v>
      </c>
      <c r="L134" s="250">
        <v>0</v>
      </c>
      <c r="M134" s="250">
        <v>198310.4</v>
      </c>
      <c r="N134" s="250">
        <v>198310.4</v>
      </c>
      <c r="O134" s="250">
        <v>991552</v>
      </c>
      <c r="P134" s="246" t="s">
        <v>6</v>
      </c>
      <c r="Q134" s="246" t="s">
        <v>136</v>
      </c>
      <c r="R134" s="246" t="s">
        <v>153</v>
      </c>
      <c r="S134" s="252"/>
      <c r="T134" s="252"/>
      <c r="U134" s="251">
        <v>600000</v>
      </c>
      <c r="V134" s="251">
        <v>200000</v>
      </c>
      <c r="W134" s="251">
        <v>800000</v>
      </c>
      <c r="X134" s="251">
        <v>600000</v>
      </c>
      <c r="Y134" s="251">
        <v>200000</v>
      </c>
      <c r="Z134" s="251">
        <v>800000</v>
      </c>
      <c r="AA134" s="258">
        <v>1</v>
      </c>
      <c r="AB134" s="253">
        <v>45</v>
      </c>
      <c r="AC134" s="253">
        <v>83</v>
      </c>
      <c r="AD134" s="253">
        <v>128</v>
      </c>
    </row>
    <row r="135" spans="1:34" customHeight="1" ht="15">
      <c r="A135" s="246" t="s">
        <v>430</v>
      </c>
      <c r="B135" s="246" t="s">
        <v>5</v>
      </c>
      <c r="C135" s="246" t="s">
        <v>9</v>
      </c>
      <c r="D135" s="246" t="s">
        <v>60</v>
      </c>
      <c r="E135" s="247" t="s">
        <v>320</v>
      </c>
      <c r="F135" s="246" t="s">
        <v>431</v>
      </c>
      <c r="G135" s="248" t="s">
        <v>133</v>
      </c>
      <c r="H135" s="249" t="s">
        <v>405</v>
      </c>
      <c r="I135" s="246" t="s">
        <v>12</v>
      </c>
      <c r="J135" s="246" t="s">
        <v>135</v>
      </c>
      <c r="K135" s="250">
        <v>594931.2</v>
      </c>
      <c r="L135" s="250">
        <v>0</v>
      </c>
      <c r="M135" s="250">
        <v>198310.4</v>
      </c>
      <c r="N135" s="250">
        <v>198310.4</v>
      </c>
      <c r="O135" s="250">
        <v>991552</v>
      </c>
      <c r="P135" s="246" t="s">
        <v>6</v>
      </c>
      <c r="Q135" s="246" t="s">
        <v>136</v>
      </c>
      <c r="R135" s="246" t="s">
        <v>137</v>
      </c>
      <c r="S135" s="252"/>
      <c r="T135" s="252"/>
      <c r="U135" s="251">
        <v>600000</v>
      </c>
      <c r="V135" s="251">
        <v>200000</v>
      </c>
      <c r="W135" s="251">
        <v>800000</v>
      </c>
      <c r="X135" s="251">
        <v>600000</v>
      </c>
      <c r="Y135" s="251">
        <v>200000</v>
      </c>
      <c r="Z135" s="251">
        <v>800000</v>
      </c>
      <c r="AA135" s="258">
        <v>1</v>
      </c>
      <c r="AB135" s="253">
        <v>289</v>
      </c>
      <c r="AC135" s="253">
        <v>311</v>
      </c>
      <c r="AD135" s="253">
        <v>600</v>
      </c>
    </row>
    <row r="136" spans="1:34" customHeight="1" ht="15">
      <c r="A136" s="246" t="s">
        <v>432</v>
      </c>
      <c r="B136" s="246" t="s">
        <v>5</v>
      </c>
      <c r="C136" s="246" t="s">
        <v>9</v>
      </c>
      <c r="D136" s="246" t="s">
        <v>60</v>
      </c>
      <c r="E136" s="247" t="s">
        <v>279</v>
      </c>
      <c r="F136" s="246" t="s">
        <v>433</v>
      </c>
      <c r="G136" s="248" t="s">
        <v>133</v>
      </c>
      <c r="H136" s="249" t="s">
        <v>405</v>
      </c>
      <c r="I136" s="246" t="s">
        <v>12</v>
      </c>
      <c r="J136" s="246" t="s">
        <v>135</v>
      </c>
      <c r="K136" s="250">
        <v>594931.2</v>
      </c>
      <c r="L136" s="250">
        <v>0</v>
      </c>
      <c r="M136" s="250">
        <v>198310.4</v>
      </c>
      <c r="N136" s="250">
        <v>198310.4</v>
      </c>
      <c r="O136" s="250">
        <v>991552</v>
      </c>
      <c r="P136" s="246" t="s">
        <v>6</v>
      </c>
      <c r="Q136" s="246" t="s">
        <v>136</v>
      </c>
      <c r="R136" s="246" t="s">
        <v>153</v>
      </c>
      <c r="S136" s="252"/>
      <c r="T136" s="252"/>
      <c r="U136" s="251">
        <v>600000</v>
      </c>
      <c r="V136" s="251">
        <v>200000</v>
      </c>
      <c r="W136" s="251">
        <v>800000</v>
      </c>
      <c r="X136" s="251">
        <v>600000</v>
      </c>
      <c r="Y136" s="251">
        <v>200000</v>
      </c>
      <c r="Z136" s="251">
        <v>800000</v>
      </c>
      <c r="AA136" s="258">
        <v>1</v>
      </c>
      <c r="AB136" s="253">
        <v>736</v>
      </c>
      <c r="AC136" s="253">
        <v>203</v>
      </c>
      <c r="AD136" s="253">
        <v>939</v>
      </c>
    </row>
    <row r="137" spans="1:34" customHeight="1" ht="15">
      <c r="A137" s="246" t="s">
        <v>434</v>
      </c>
      <c r="B137" s="246" t="s">
        <v>5</v>
      </c>
      <c r="C137" s="246" t="s">
        <v>9</v>
      </c>
      <c r="D137" s="246" t="s">
        <v>60</v>
      </c>
      <c r="E137" s="247" t="s">
        <v>324</v>
      </c>
      <c r="F137" s="246" t="s">
        <v>427</v>
      </c>
      <c r="G137" s="248" t="s">
        <v>428</v>
      </c>
      <c r="H137" s="249" t="s">
        <v>405</v>
      </c>
      <c r="I137" s="246" t="s">
        <v>12</v>
      </c>
      <c r="J137" s="246" t="s">
        <v>135</v>
      </c>
      <c r="K137" s="250">
        <v>594931.2</v>
      </c>
      <c r="L137" s="250">
        <v>0</v>
      </c>
      <c r="M137" s="250">
        <v>198310.4</v>
      </c>
      <c r="N137" s="250">
        <v>198310.4</v>
      </c>
      <c r="O137" s="250">
        <v>991552</v>
      </c>
      <c r="P137" s="246" t="s">
        <v>6</v>
      </c>
      <c r="Q137" s="246" t="s">
        <v>136</v>
      </c>
      <c r="R137" s="246" t="s">
        <v>153</v>
      </c>
      <c r="S137" s="252"/>
      <c r="T137" s="252"/>
      <c r="U137" s="251">
        <v>600000</v>
      </c>
      <c r="V137" s="251">
        <v>200000</v>
      </c>
      <c r="W137" s="251">
        <v>800000</v>
      </c>
      <c r="X137" s="251">
        <v>600000</v>
      </c>
      <c r="Y137" s="251">
        <v>200000</v>
      </c>
      <c r="Z137" s="251">
        <v>800000</v>
      </c>
      <c r="AA137" s="258">
        <v>1</v>
      </c>
      <c r="AB137" s="253">
        <v>209</v>
      </c>
      <c r="AC137" s="253">
        <v>55</v>
      </c>
      <c r="AD137" s="253">
        <v>264</v>
      </c>
    </row>
    <row r="138" spans="1:34" customHeight="1" ht="15">
      <c r="A138" s="246" t="s">
        <v>435</v>
      </c>
      <c r="B138" s="246" t="s">
        <v>5</v>
      </c>
      <c r="C138" s="246" t="s">
        <v>9</v>
      </c>
      <c r="D138" s="246" t="s">
        <v>60</v>
      </c>
      <c r="E138" s="247" t="s">
        <v>279</v>
      </c>
      <c r="F138" s="246" t="s">
        <v>433</v>
      </c>
      <c r="G138" s="248" t="s">
        <v>133</v>
      </c>
      <c r="H138" s="249" t="s">
        <v>405</v>
      </c>
      <c r="I138" s="246" t="s">
        <v>12</v>
      </c>
      <c r="J138" s="246" t="s">
        <v>135</v>
      </c>
      <c r="K138" s="250">
        <v>594931.2</v>
      </c>
      <c r="L138" s="250">
        <v>0</v>
      </c>
      <c r="M138" s="250">
        <v>198310.4</v>
      </c>
      <c r="N138" s="250">
        <v>198310.4</v>
      </c>
      <c r="O138" s="250">
        <v>991552</v>
      </c>
      <c r="P138" s="246" t="s">
        <v>6</v>
      </c>
      <c r="Q138" s="246" t="s">
        <v>136</v>
      </c>
      <c r="R138" s="246" t="s">
        <v>153</v>
      </c>
      <c r="S138" s="252"/>
      <c r="T138" s="252"/>
      <c r="U138" s="251">
        <v>600000</v>
      </c>
      <c r="V138" s="251">
        <v>200000</v>
      </c>
      <c r="W138" s="251">
        <v>800000</v>
      </c>
      <c r="X138" s="251">
        <v>600000</v>
      </c>
      <c r="Y138" s="251">
        <v>200000</v>
      </c>
      <c r="Z138" s="251">
        <v>800000</v>
      </c>
      <c r="AA138" s="258">
        <v>1</v>
      </c>
      <c r="AB138" s="253">
        <v>216</v>
      </c>
      <c r="AC138" s="253">
        <v>181</v>
      </c>
      <c r="AD138" s="253">
        <v>397</v>
      </c>
    </row>
    <row r="139" spans="1:34" customHeight="1" ht="15">
      <c r="A139" s="246" t="s">
        <v>436</v>
      </c>
      <c r="B139" s="246" t="s">
        <v>5</v>
      </c>
      <c r="C139" s="246" t="s">
        <v>9</v>
      </c>
      <c r="D139" s="246" t="s">
        <v>60</v>
      </c>
      <c r="E139" s="247" t="s">
        <v>279</v>
      </c>
      <c r="F139" s="246" t="s">
        <v>433</v>
      </c>
      <c r="G139" s="248" t="s">
        <v>133</v>
      </c>
      <c r="H139" s="249" t="s">
        <v>405</v>
      </c>
      <c r="I139" s="246" t="s">
        <v>12</v>
      </c>
      <c r="J139" s="246" t="s">
        <v>135</v>
      </c>
      <c r="K139" s="250">
        <v>594931.2</v>
      </c>
      <c r="L139" s="250">
        <v>0</v>
      </c>
      <c r="M139" s="250">
        <v>198310.4</v>
      </c>
      <c r="N139" s="250">
        <v>198310.4</v>
      </c>
      <c r="O139" s="250">
        <v>991552</v>
      </c>
      <c r="P139" s="246" t="s">
        <v>6</v>
      </c>
      <c r="Q139" s="246" t="s">
        <v>136</v>
      </c>
      <c r="R139" s="246" t="s">
        <v>153</v>
      </c>
      <c r="S139" s="252"/>
      <c r="T139" s="252"/>
      <c r="U139" s="251">
        <v>600000</v>
      </c>
      <c r="V139" s="251">
        <v>200000</v>
      </c>
      <c r="W139" s="251">
        <v>800000</v>
      </c>
      <c r="X139" s="251">
        <v>600000</v>
      </c>
      <c r="Y139" s="251">
        <v>200000</v>
      </c>
      <c r="Z139" s="251">
        <v>800000</v>
      </c>
      <c r="AA139" s="258">
        <v>1</v>
      </c>
      <c r="AB139" s="253">
        <v>188</v>
      </c>
      <c r="AC139" s="253">
        <v>26</v>
      </c>
      <c r="AD139" s="253">
        <v>214</v>
      </c>
    </row>
    <row r="140" spans="1:34" customHeight="1" ht="15">
      <c r="A140" s="246" t="s">
        <v>437</v>
      </c>
      <c r="B140" s="246" t="s">
        <v>5</v>
      </c>
      <c r="C140" s="246" t="s">
        <v>9</v>
      </c>
      <c r="D140" s="246" t="s">
        <v>60</v>
      </c>
      <c r="E140" s="247" t="s">
        <v>324</v>
      </c>
      <c r="F140" s="246" t="s">
        <v>427</v>
      </c>
      <c r="G140" s="248" t="s">
        <v>428</v>
      </c>
      <c r="H140" s="249" t="s">
        <v>405</v>
      </c>
      <c r="I140" s="246" t="s">
        <v>12</v>
      </c>
      <c r="J140" s="246" t="s">
        <v>135</v>
      </c>
      <c r="K140" s="250">
        <v>594931.2</v>
      </c>
      <c r="L140" s="250">
        <v>0</v>
      </c>
      <c r="M140" s="250">
        <v>198310.4</v>
      </c>
      <c r="N140" s="250">
        <v>198310.4</v>
      </c>
      <c r="O140" s="250">
        <v>991552</v>
      </c>
      <c r="P140" s="246" t="s">
        <v>6</v>
      </c>
      <c r="Q140" s="246" t="s">
        <v>136</v>
      </c>
      <c r="R140" s="246" t="s">
        <v>153</v>
      </c>
      <c r="S140" s="252"/>
      <c r="T140" s="252"/>
      <c r="U140" s="251">
        <v>600000</v>
      </c>
      <c r="V140" s="251">
        <v>200000</v>
      </c>
      <c r="W140" s="251">
        <v>800000</v>
      </c>
      <c r="X140" s="251">
        <v>600000</v>
      </c>
      <c r="Y140" s="251">
        <v>200000</v>
      </c>
      <c r="Z140" s="251">
        <v>800000</v>
      </c>
      <c r="AA140" s="258">
        <v>1</v>
      </c>
      <c r="AB140" s="253">
        <v>72</v>
      </c>
      <c r="AC140" s="253">
        <v>22</v>
      </c>
      <c r="AD140" s="253">
        <v>94</v>
      </c>
    </row>
    <row r="141" spans="1:34" customHeight="1" ht="15">
      <c r="A141" s="246" t="s">
        <v>438</v>
      </c>
      <c r="B141" s="246" t="s">
        <v>5</v>
      </c>
      <c r="C141" s="246" t="s">
        <v>9</v>
      </c>
      <c r="D141" s="246" t="s">
        <v>60</v>
      </c>
      <c r="E141" s="247" t="s">
        <v>324</v>
      </c>
      <c r="F141" s="246" t="s">
        <v>427</v>
      </c>
      <c r="G141" s="248" t="s">
        <v>428</v>
      </c>
      <c r="H141" s="249" t="s">
        <v>405</v>
      </c>
      <c r="I141" s="246" t="s">
        <v>12</v>
      </c>
      <c r="J141" s="246" t="s">
        <v>135</v>
      </c>
      <c r="K141" s="250">
        <v>594931.2</v>
      </c>
      <c r="L141" s="250">
        <v>0</v>
      </c>
      <c r="M141" s="250">
        <v>198310.4</v>
      </c>
      <c r="N141" s="250">
        <v>198310.4</v>
      </c>
      <c r="O141" s="250">
        <v>991552</v>
      </c>
      <c r="P141" s="246" t="s">
        <v>6</v>
      </c>
      <c r="Q141" s="246" t="s">
        <v>136</v>
      </c>
      <c r="R141" s="246" t="s">
        <v>153</v>
      </c>
      <c r="S141" s="252"/>
      <c r="T141" s="252"/>
      <c r="U141" s="251">
        <v>600000</v>
      </c>
      <c r="V141" s="251">
        <v>200000</v>
      </c>
      <c r="W141" s="251">
        <v>800000</v>
      </c>
      <c r="X141" s="251">
        <v>600000</v>
      </c>
      <c r="Y141" s="251">
        <v>200000</v>
      </c>
      <c r="Z141" s="251">
        <v>800000</v>
      </c>
      <c r="AA141" s="258">
        <v>1</v>
      </c>
      <c r="AB141" s="253">
        <v>105</v>
      </c>
      <c r="AC141" s="253">
        <v>33</v>
      </c>
      <c r="AD141" s="253">
        <v>138</v>
      </c>
    </row>
    <row r="142" spans="1:34" customHeight="1" ht="15">
      <c r="A142" s="246" t="s">
        <v>439</v>
      </c>
      <c r="B142" s="246" t="s">
        <v>5</v>
      </c>
      <c r="C142" s="246" t="s">
        <v>9</v>
      </c>
      <c r="D142" s="246" t="s">
        <v>60</v>
      </c>
      <c r="E142" s="247" t="s">
        <v>324</v>
      </c>
      <c r="F142" s="246" t="s">
        <v>427</v>
      </c>
      <c r="G142" s="248" t="s">
        <v>428</v>
      </c>
      <c r="H142" s="249" t="s">
        <v>405</v>
      </c>
      <c r="I142" s="246" t="s">
        <v>12</v>
      </c>
      <c r="J142" s="246" t="s">
        <v>135</v>
      </c>
      <c r="K142" s="250">
        <v>594931.2</v>
      </c>
      <c r="L142" s="250">
        <v>0</v>
      </c>
      <c r="M142" s="250">
        <v>198310.4</v>
      </c>
      <c r="N142" s="250">
        <v>198310.4</v>
      </c>
      <c r="O142" s="250">
        <v>991552</v>
      </c>
      <c r="P142" s="246" t="s">
        <v>6</v>
      </c>
      <c r="Q142" s="246" t="s">
        <v>136</v>
      </c>
      <c r="R142" s="246" t="s">
        <v>153</v>
      </c>
      <c r="S142" s="252"/>
      <c r="T142" s="252"/>
      <c r="U142" s="251">
        <v>600000</v>
      </c>
      <c r="V142" s="251">
        <v>200000</v>
      </c>
      <c r="W142" s="251">
        <v>800000</v>
      </c>
      <c r="X142" s="251">
        <v>600000</v>
      </c>
      <c r="Y142" s="251">
        <v>200000</v>
      </c>
      <c r="Z142" s="251">
        <v>800000</v>
      </c>
      <c r="AA142" s="258">
        <v>1</v>
      </c>
      <c r="AB142" s="253">
        <v>111</v>
      </c>
      <c r="AC142" s="253">
        <v>35</v>
      </c>
      <c r="AD142" s="253">
        <v>146</v>
      </c>
    </row>
    <row r="143" spans="1:34" customHeight="1" ht="15">
      <c r="A143" s="246" t="s">
        <v>440</v>
      </c>
      <c r="B143" s="246" t="s">
        <v>5</v>
      </c>
      <c r="C143" s="246" t="s">
        <v>9</v>
      </c>
      <c r="D143" s="246" t="s">
        <v>60</v>
      </c>
      <c r="E143" s="247" t="s">
        <v>324</v>
      </c>
      <c r="F143" s="246" t="s">
        <v>427</v>
      </c>
      <c r="G143" s="248" t="s">
        <v>428</v>
      </c>
      <c r="H143" s="249" t="s">
        <v>405</v>
      </c>
      <c r="I143" s="246" t="s">
        <v>12</v>
      </c>
      <c r="J143" s="246" t="s">
        <v>135</v>
      </c>
      <c r="K143" s="250">
        <v>594931.2</v>
      </c>
      <c r="L143" s="250">
        <v>0</v>
      </c>
      <c r="M143" s="250">
        <v>198310.4</v>
      </c>
      <c r="N143" s="250">
        <v>198310.4</v>
      </c>
      <c r="O143" s="250">
        <v>991552</v>
      </c>
      <c r="P143" s="246" t="s">
        <v>6</v>
      </c>
      <c r="Q143" s="246" t="s">
        <v>136</v>
      </c>
      <c r="R143" s="246" t="s">
        <v>153</v>
      </c>
      <c r="S143" s="252"/>
      <c r="T143" s="252"/>
      <c r="U143" s="251">
        <v>600000</v>
      </c>
      <c r="V143" s="251">
        <v>200000</v>
      </c>
      <c r="W143" s="251">
        <v>800000</v>
      </c>
      <c r="X143" s="251">
        <v>600000</v>
      </c>
      <c r="Y143" s="251">
        <v>200000</v>
      </c>
      <c r="Z143" s="251">
        <v>800000</v>
      </c>
      <c r="AA143" s="258">
        <v>1</v>
      </c>
      <c r="AB143" s="253">
        <v>152</v>
      </c>
      <c r="AC143" s="253">
        <v>30</v>
      </c>
      <c r="AD143" s="253">
        <v>182</v>
      </c>
    </row>
    <row r="144" spans="1:34" customHeight="1" ht="15">
      <c r="A144" s="246" t="s">
        <v>441</v>
      </c>
      <c r="B144" s="246" t="s">
        <v>5</v>
      </c>
      <c r="C144" s="246" t="s">
        <v>9</v>
      </c>
      <c r="D144" s="246" t="s">
        <v>77</v>
      </c>
      <c r="E144" s="247" t="s">
        <v>131</v>
      </c>
      <c r="F144" s="246" t="s">
        <v>442</v>
      </c>
      <c r="G144" s="248" t="s">
        <v>103</v>
      </c>
      <c r="H144" s="249" t="s">
        <v>443</v>
      </c>
      <c r="I144" s="246" t="s">
        <v>16</v>
      </c>
      <c r="J144" s="246" t="s">
        <v>135</v>
      </c>
      <c r="K144" s="250">
        <v>1544180.4</v>
      </c>
      <c r="L144" s="250">
        <v>0</v>
      </c>
      <c r="M144" s="250">
        <v>514726.8</v>
      </c>
      <c r="N144" s="250">
        <v>514726.8</v>
      </c>
      <c r="O144" s="250">
        <v>2573634</v>
      </c>
      <c r="P144" s="246" t="s">
        <v>6</v>
      </c>
      <c r="Q144" s="246" t="s">
        <v>136</v>
      </c>
      <c r="R144" s="246" t="s">
        <v>153</v>
      </c>
      <c r="S144" s="252"/>
      <c r="T144" s="252"/>
      <c r="U144" s="251">
        <v>1553184</v>
      </c>
      <c r="V144" s="251">
        <v>517728</v>
      </c>
      <c r="W144" s="251">
        <v>2070912</v>
      </c>
      <c r="X144" s="251">
        <v>1553184</v>
      </c>
      <c r="Y144" s="251">
        <v>517728</v>
      </c>
      <c r="Z144" s="251">
        <v>2070912</v>
      </c>
      <c r="AA144" s="258">
        <v>1</v>
      </c>
      <c r="AB144" s="253">
        <v>0</v>
      </c>
      <c r="AC144" s="253">
        <v>1012</v>
      </c>
      <c r="AD144" s="253">
        <v>1012</v>
      </c>
    </row>
    <row r="145" spans="1:34" customHeight="1" ht="15">
      <c r="A145" s="246" t="s">
        <v>444</v>
      </c>
      <c r="B145" s="246" t="s">
        <v>5</v>
      </c>
      <c r="C145" s="246" t="s">
        <v>9</v>
      </c>
      <c r="D145" s="246" t="s">
        <v>84</v>
      </c>
      <c r="E145" s="247" t="s">
        <v>131</v>
      </c>
      <c r="F145" s="246" t="s">
        <v>445</v>
      </c>
      <c r="G145" s="248" t="s">
        <v>133</v>
      </c>
      <c r="H145" s="249" t="s">
        <v>405</v>
      </c>
      <c r="I145" s="246" t="s">
        <v>12</v>
      </c>
      <c r="J145" s="246" t="s">
        <v>135</v>
      </c>
      <c r="K145" s="250">
        <v>597000</v>
      </c>
      <c r="L145" s="250">
        <v>0</v>
      </c>
      <c r="M145" s="250">
        <v>199000</v>
      </c>
      <c r="N145" s="250">
        <v>199000</v>
      </c>
      <c r="O145" s="250">
        <v>995000</v>
      </c>
      <c r="P145" s="246" t="s">
        <v>6</v>
      </c>
      <c r="Q145" s="246" t="s">
        <v>136</v>
      </c>
      <c r="R145" s="246" t="s">
        <v>153</v>
      </c>
      <c r="S145" s="252"/>
      <c r="T145" s="252"/>
      <c r="U145" s="251">
        <v>600000</v>
      </c>
      <c r="V145" s="251">
        <v>200000</v>
      </c>
      <c r="W145" s="251">
        <v>800000</v>
      </c>
      <c r="X145" s="251">
        <v>600000</v>
      </c>
      <c r="Y145" s="251">
        <v>200000</v>
      </c>
      <c r="Z145" s="251">
        <v>800000</v>
      </c>
      <c r="AA145" s="258">
        <v>1</v>
      </c>
      <c r="AB145" s="253">
        <v>115</v>
      </c>
      <c r="AC145" s="253">
        <v>119</v>
      </c>
      <c r="AD145" s="253">
        <v>234</v>
      </c>
    </row>
    <row r="146" spans="1:34" customHeight="1" ht="15">
      <c r="A146" s="246" t="s">
        <v>446</v>
      </c>
      <c r="B146" s="246" t="s">
        <v>5</v>
      </c>
      <c r="C146" s="246" t="s">
        <v>9</v>
      </c>
      <c r="D146" s="246" t="s">
        <v>84</v>
      </c>
      <c r="E146" s="247" t="s">
        <v>131</v>
      </c>
      <c r="F146" s="246" t="s">
        <v>447</v>
      </c>
      <c r="G146" s="248" t="s">
        <v>133</v>
      </c>
      <c r="H146" s="249" t="s">
        <v>405</v>
      </c>
      <c r="I146" s="246" t="s">
        <v>12</v>
      </c>
      <c r="J146" s="246" t="s">
        <v>135</v>
      </c>
      <c r="K146" s="250">
        <v>594947.4</v>
      </c>
      <c r="L146" s="250">
        <v>0</v>
      </c>
      <c r="M146" s="250">
        <v>198315.8</v>
      </c>
      <c r="N146" s="250">
        <v>198315.8</v>
      </c>
      <c r="O146" s="250">
        <v>991579</v>
      </c>
      <c r="P146" s="246" t="s">
        <v>6</v>
      </c>
      <c r="Q146" s="246" t="s">
        <v>136</v>
      </c>
      <c r="R146" s="246" t="s">
        <v>153</v>
      </c>
      <c r="S146" s="252"/>
      <c r="T146" s="252"/>
      <c r="U146" s="251">
        <v>600000</v>
      </c>
      <c r="V146" s="251">
        <v>200000</v>
      </c>
      <c r="W146" s="251">
        <v>800000</v>
      </c>
      <c r="X146" s="251">
        <v>600000</v>
      </c>
      <c r="Y146" s="251">
        <v>200000</v>
      </c>
      <c r="Z146" s="251">
        <v>800000</v>
      </c>
      <c r="AA146" s="258">
        <v>1</v>
      </c>
      <c r="AB146" s="253">
        <v>61</v>
      </c>
      <c r="AC146" s="253">
        <v>31</v>
      </c>
      <c r="AD146" s="253">
        <v>92</v>
      </c>
    </row>
    <row r="147" spans="1:34" customHeight="1" ht="15">
      <c r="A147" s="246" t="s">
        <v>448</v>
      </c>
      <c r="B147" s="246" t="s">
        <v>5</v>
      </c>
      <c r="C147" s="246" t="s">
        <v>9</v>
      </c>
      <c r="D147" s="246" t="s">
        <v>84</v>
      </c>
      <c r="E147" s="247" t="s">
        <v>131</v>
      </c>
      <c r="F147" s="246" t="s">
        <v>447</v>
      </c>
      <c r="G147" s="248" t="s">
        <v>133</v>
      </c>
      <c r="H147" s="249" t="s">
        <v>405</v>
      </c>
      <c r="I147" s="246" t="s">
        <v>12</v>
      </c>
      <c r="J147" s="246" t="s">
        <v>135</v>
      </c>
      <c r="K147" s="250">
        <v>594947.4</v>
      </c>
      <c r="L147" s="250">
        <v>0</v>
      </c>
      <c r="M147" s="250">
        <v>198315.8</v>
      </c>
      <c r="N147" s="250">
        <v>198315.8</v>
      </c>
      <c r="O147" s="250">
        <v>991579</v>
      </c>
      <c r="P147" s="246" t="s">
        <v>6</v>
      </c>
      <c r="Q147" s="246" t="s">
        <v>136</v>
      </c>
      <c r="R147" s="246" t="s">
        <v>153</v>
      </c>
      <c r="S147" s="252"/>
      <c r="T147" s="252"/>
      <c r="U147" s="251">
        <v>600000</v>
      </c>
      <c r="V147" s="251">
        <v>200000</v>
      </c>
      <c r="W147" s="251">
        <v>800000</v>
      </c>
      <c r="X147" s="251">
        <v>600000</v>
      </c>
      <c r="Y147" s="251">
        <v>200000</v>
      </c>
      <c r="Z147" s="251">
        <v>800000</v>
      </c>
      <c r="AA147" s="258">
        <v>1</v>
      </c>
      <c r="AB147" s="253">
        <v>206</v>
      </c>
      <c r="AC147" s="253">
        <v>211</v>
      </c>
      <c r="AD147" s="253">
        <v>417</v>
      </c>
    </row>
    <row r="148" spans="1:34" customHeight="1" ht="15">
      <c r="A148" s="246" t="s">
        <v>449</v>
      </c>
      <c r="B148" s="246" t="s">
        <v>5</v>
      </c>
      <c r="C148" s="246" t="s">
        <v>9</v>
      </c>
      <c r="D148" s="246" t="s">
        <v>60</v>
      </c>
      <c r="E148" s="247" t="s">
        <v>320</v>
      </c>
      <c r="F148" s="246" t="s">
        <v>450</v>
      </c>
      <c r="G148" s="248" t="s">
        <v>428</v>
      </c>
      <c r="H148" s="249" t="s">
        <v>451</v>
      </c>
      <c r="I148" s="246" t="s">
        <v>16</v>
      </c>
      <c r="J148" s="246" t="s">
        <v>199</v>
      </c>
      <c r="K148" s="250">
        <v>8924075.18</v>
      </c>
      <c r="L148" s="250">
        <v>0</v>
      </c>
      <c r="M148" s="250">
        <v>2974691.73</v>
      </c>
      <c r="N148" s="250">
        <v>2974691.73</v>
      </c>
      <c r="O148" s="250">
        <v>14873458.64</v>
      </c>
      <c r="P148" s="246" t="s">
        <v>6</v>
      </c>
      <c r="Q148" s="246" t="s">
        <v>136</v>
      </c>
      <c r="R148" s="246" t="s">
        <v>153</v>
      </c>
      <c r="S148" s="252"/>
      <c r="T148" s="252"/>
      <c r="U148" s="251">
        <v>8999700</v>
      </c>
      <c r="V148" s="251">
        <v>2999900</v>
      </c>
      <c r="W148" s="251">
        <v>11999600</v>
      </c>
      <c r="X148" s="251">
        <v>8988401.18</v>
      </c>
      <c r="Y148" s="251">
        <v>2999900</v>
      </c>
      <c r="Z148" s="251">
        <v>11988301.18</v>
      </c>
      <c r="AA148" s="258">
        <v>1</v>
      </c>
      <c r="AB148" s="253">
        <v>90</v>
      </c>
      <c r="AC148" s="253">
        <v>420</v>
      </c>
      <c r="AD148" s="253">
        <v>510</v>
      </c>
    </row>
    <row r="149" spans="1:34" customHeight="1" ht="15">
      <c r="A149" s="246" t="s">
        <v>452</v>
      </c>
      <c r="B149" s="246" t="s">
        <v>5</v>
      </c>
      <c r="C149" s="246" t="s">
        <v>9</v>
      </c>
      <c r="D149" s="246" t="s">
        <v>60</v>
      </c>
      <c r="E149" s="247" t="s">
        <v>324</v>
      </c>
      <c r="F149" s="246" t="s">
        <v>453</v>
      </c>
      <c r="G149" s="248" t="s">
        <v>103</v>
      </c>
      <c r="H149" s="249" t="s">
        <v>454</v>
      </c>
      <c r="I149" s="246" t="s">
        <v>16</v>
      </c>
      <c r="J149" s="246" t="s">
        <v>292</v>
      </c>
      <c r="K149" s="250">
        <v>9517101.6</v>
      </c>
      <c r="L149" s="250">
        <v>0</v>
      </c>
      <c r="M149" s="250">
        <v>3172367.2</v>
      </c>
      <c r="N149" s="250">
        <v>3172367.2</v>
      </c>
      <c r="O149" s="250">
        <v>15861836</v>
      </c>
      <c r="P149" s="246" t="s">
        <v>6</v>
      </c>
      <c r="Q149" s="246" t="s">
        <v>136</v>
      </c>
      <c r="R149" s="246" t="s">
        <v>455</v>
      </c>
      <c r="S149" s="252"/>
      <c r="T149" s="252"/>
      <c r="U149" s="251">
        <v>9744758.4</v>
      </c>
      <c r="V149" s="251">
        <v>3248252.8</v>
      </c>
      <c r="W149" s="251">
        <v>12993011.2</v>
      </c>
      <c r="X149" s="251">
        <v>9635984.4</v>
      </c>
      <c r="Y149" s="251">
        <v>3357026.8</v>
      </c>
      <c r="Z149" s="251">
        <v>12993011.2</v>
      </c>
      <c r="AA149" s="258">
        <v>1</v>
      </c>
      <c r="AB149" s="253">
        <v>0</v>
      </c>
      <c r="AC149" s="253">
        <v>407</v>
      </c>
      <c r="AD149" s="253">
        <v>407</v>
      </c>
    </row>
    <row r="150" spans="1:34" customHeight="1" ht="15">
      <c r="A150" s="246" t="s">
        <v>456</v>
      </c>
      <c r="B150" s="246" t="s">
        <v>5</v>
      </c>
      <c r="C150" s="246" t="s">
        <v>9</v>
      </c>
      <c r="D150" s="246" t="s">
        <v>60</v>
      </c>
      <c r="E150" s="247" t="s">
        <v>324</v>
      </c>
      <c r="F150" s="246" t="s">
        <v>425</v>
      </c>
      <c r="G150" s="248" t="s">
        <v>103</v>
      </c>
      <c r="H150" s="249" t="s">
        <v>457</v>
      </c>
      <c r="I150" s="246" t="s">
        <v>7</v>
      </c>
      <c r="J150" s="246" t="s">
        <v>199</v>
      </c>
      <c r="K150" s="250">
        <v>8380583.5</v>
      </c>
      <c r="L150" s="250">
        <v>0</v>
      </c>
      <c r="M150" s="250">
        <v>2793527.83</v>
      </c>
      <c r="N150" s="250">
        <v>2793527.83</v>
      </c>
      <c r="O150" s="250">
        <v>13967639.16</v>
      </c>
      <c r="P150" s="246" t="s">
        <v>6</v>
      </c>
      <c r="Q150" s="246" t="s">
        <v>136</v>
      </c>
      <c r="R150" s="246" t="s">
        <v>147</v>
      </c>
      <c r="S150" s="252"/>
      <c r="T150" s="252"/>
      <c r="U150" s="251">
        <v>8628300</v>
      </c>
      <c r="V150" s="251">
        <v>2876100</v>
      </c>
      <c r="W150" s="251">
        <v>11504400</v>
      </c>
      <c r="X150" s="251">
        <v>8628300</v>
      </c>
      <c r="Y150" s="251">
        <v>2876100</v>
      </c>
      <c r="Z150" s="251">
        <v>11504400</v>
      </c>
      <c r="AA150" s="258">
        <v>1</v>
      </c>
      <c r="AB150" s="253">
        <v>357</v>
      </c>
      <c r="AC150" s="253">
        <v>201</v>
      </c>
      <c r="AD150" s="253">
        <v>558</v>
      </c>
    </row>
    <row r="151" spans="1:34" customHeight="1" ht="15">
      <c r="A151" s="246" t="s">
        <v>458</v>
      </c>
      <c r="B151" s="246" t="s">
        <v>5</v>
      </c>
      <c r="C151" s="246" t="s">
        <v>9</v>
      </c>
      <c r="D151" s="246" t="s">
        <v>60</v>
      </c>
      <c r="E151" s="247" t="s">
        <v>320</v>
      </c>
      <c r="F151" s="246" t="s">
        <v>450</v>
      </c>
      <c r="G151" s="248" t="s">
        <v>428</v>
      </c>
      <c r="H151" s="249" t="s">
        <v>459</v>
      </c>
      <c r="I151" s="246" t="s">
        <v>7</v>
      </c>
      <c r="J151" s="246" t="s">
        <v>199</v>
      </c>
      <c r="K151" s="250">
        <v>8671351.75</v>
      </c>
      <c r="L151" s="250">
        <v>0</v>
      </c>
      <c r="M151" s="250">
        <v>2890450.58</v>
      </c>
      <c r="N151" s="250">
        <v>2890450.58</v>
      </c>
      <c r="O151" s="250">
        <v>14452252.91</v>
      </c>
      <c r="P151" s="246" t="s">
        <v>6</v>
      </c>
      <c r="Q151" s="246" t="s">
        <v>136</v>
      </c>
      <c r="R151" s="246" t="s">
        <v>153</v>
      </c>
      <c r="S151" s="252"/>
      <c r="T151" s="252"/>
      <c r="U151" s="251">
        <v>8793300</v>
      </c>
      <c r="V151" s="251">
        <v>2931100</v>
      </c>
      <c r="W151" s="251">
        <v>11724400</v>
      </c>
      <c r="X151" s="251">
        <v>9812938.34</v>
      </c>
      <c r="Y151" s="251">
        <v>2931100</v>
      </c>
      <c r="Z151" s="251">
        <v>12744038.34</v>
      </c>
      <c r="AA151" s="258">
        <v>1</v>
      </c>
      <c r="AB151" s="253">
        <v>1141</v>
      </c>
      <c r="AC151" s="253">
        <v>228</v>
      </c>
      <c r="AD151" s="253">
        <v>1369</v>
      </c>
    </row>
    <row r="152" spans="1:34" customHeight="1" ht="15">
      <c r="A152" s="246" t="s">
        <v>460</v>
      </c>
      <c r="B152" s="246" t="s">
        <v>5</v>
      </c>
      <c r="C152" s="246" t="s">
        <v>9</v>
      </c>
      <c r="D152" s="246" t="s">
        <v>60</v>
      </c>
      <c r="E152" s="247" t="s">
        <v>320</v>
      </c>
      <c r="F152" s="246" t="s">
        <v>450</v>
      </c>
      <c r="G152" s="248" t="s">
        <v>428</v>
      </c>
      <c r="H152" s="249" t="s">
        <v>457</v>
      </c>
      <c r="I152" s="246" t="s">
        <v>7</v>
      </c>
      <c r="J152" s="246" t="s">
        <v>199</v>
      </c>
      <c r="K152" s="250">
        <v>8837539.51</v>
      </c>
      <c r="L152" s="250">
        <v>0</v>
      </c>
      <c r="M152" s="250">
        <v>2945846.5</v>
      </c>
      <c r="N152" s="250">
        <v>2945846.5</v>
      </c>
      <c r="O152" s="250">
        <v>14729232.51</v>
      </c>
      <c r="P152" s="246" t="s">
        <v>6</v>
      </c>
      <c r="Q152" s="246" t="s">
        <v>136</v>
      </c>
      <c r="R152" s="246" t="s">
        <v>153</v>
      </c>
      <c r="S152" s="252"/>
      <c r="T152" s="252"/>
      <c r="U152" s="251">
        <v>8943900</v>
      </c>
      <c r="V152" s="251">
        <v>2981300</v>
      </c>
      <c r="W152" s="251">
        <v>11925200</v>
      </c>
      <c r="X152" s="251">
        <v>8932221.220000001</v>
      </c>
      <c r="Y152" s="251">
        <v>2981300</v>
      </c>
      <c r="Z152" s="251">
        <v>11913521.22</v>
      </c>
      <c r="AA152" s="258">
        <v>1</v>
      </c>
      <c r="AB152" s="253">
        <v>1008</v>
      </c>
      <c r="AC152" s="253">
        <v>467</v>
      </c>
      <c r="AD152" s="253">
        <v>1475</v>
      </c>
    </row>
    <row r="153" spans="1:34" customHeight="1" ht="15">
      <c r="A153" s="246" t="s">
        <v>461</v>
      </c>
      <c r="B153" s="246" t="s">
        <v>5</v>
      </c>
      <c r="C153" s="246" t="s">
        <v>9</v>
      </c>
      <c r="D153" s="246" t="s">
        <v>84</v>
      </c>
      <c r="E153" s="247" t="s">
        <v>131</v>
      </c>
      <c r="F153" s="246" t="s">
        <v>445</v>
      </c>
      <c r="G153" s="248" t="s">
        <v>103</v>
      </c>
      <c r="H153" s="249" t="s">
        <v>462</v>
      </c>
      <c r="I153" s="246" t="s">
        <v>7</v>
      </c>
      <c r="J153" s="246" t="s">
        <v>199</v>
      </c>
      <c r="K153" s="250">
        <v>1652400</v>
      </c>
      <c r="L153" s="250">
        <v>0</v>
      </c>
      <c r="M153" s="250">
        <v>550800</v>
      </c>
      <c r="N153" s="250">
        <v>550800</v>
      </c>
      <c r="O153" s="250">
        <v>2754000</v>
      </c>
      <c r="P153" s="246" t="s">
        <v>6</v>
      </c>
      <c r="Q153" s="246" t="s">
        <v>136</v>
      </c>
      <c r="R153" s="246" t="s">
        <v>246</v>
      </c>
      <c r="S153" s="252"/>
      <c r="T153" s="252"/>
      <c r="U153" s="251">
        <v>1760880</v>
      </c>
      <c r="V153" s="251">
        <v>586960</v>
      </c>
      <c r="W153" s="251">
        <v>2347840</v>
      </c>
      <c r="X153" s="251">
        <v>1760880</v>
      </c>
      <c r="Y153" s="251">
        <v>586960</v>
      </c>
      <c r="Z153" s="251">
        <v>2347840</v>
      </c>
      <c r="AA153" s="258">
        <v>1</v>
      </c>
      <c r="AB153" s="253">
        <v>113</v>
      </c>
      <c r="AC153" s="253">
        <v>53</v>
      </c>
      <c r="AD153" s="253">
        <v>166</v>
      </c>
    </row>
    <row r="154" spans="1:34" customHeight="1" ht="15">
      <c r="A154" s="246" t="s">
        <v>463</v>
      </c>
      <c r="B154" s="246" t="s">
        <v>5</v>
      </c>
      <c r="C154" s="246" t="s">
        <v>9</v>
      </c>
      <c r="D154" s="246" t="s">
        <v>84</v>
      </c>
      <c r="E154" s="247" t="s">
        <v>131</v>
      </c>
      <c r="F154" s="246" t="s">
        <v>445</v>
      </c>
      <c r="G154" s="248" t="s">
        <v>103</v>
      </c>
      <c r="H154" s="249" t="s">
        <v>464</v>
      </c>
      <c r="I154" s="246" t="s">
        <v>16</v>
      </c>
      <c r="J154" s="246" t="s">
        <v>199</v>
      </c>
      <c r="K154" s="250">
        <v>1457999.99</v>
      </c>
      <c r="L154" s="250">
        <v>0</v>
      </c>
      <c r="M154" s="250">
        <v>486000</v>
      </c>
      <c r="N154" s="250">
        <v>486000</v>
      </c>
      <c r="O154" s="250">
        <v>2429999.98</v>
      </c>
      <c r="P154" s="246" t="s">
        <v>6</v>
      </c>
      <c r="Q154" s="246" t="s">
        <v>136</v>
      </c>
      <c r="R154" s="246" t="s">
        <v>153</v>
      </c>
      <c r="S154" s="252"/>
      <c r="T154" s="252"/>
      <c r="U154" s="251">
        <v>1467000</v>
      </c>
      <c r="V154" s="251">
        <v>489000</v>
      </c>
      <c r="W154" s="251">
        <v>1956000</v>
      </c>
      <c r="X154" s="251">
        <v>1467000</v>
      </c>
      <c r="Y154" s="251">
        <v>489000</v>
      </c>
      <c r="Z154" s="251">
        <v>1956000</v>
      </c>
      <c r="AA154" s="258">
        <v>1</v>
      </c>
      <c r="AB154" s="253">
        <v>3</v>
      </c>
      <c r="AC154" s="253">
        <v>23</v>
      </c>
      <c r="AD154" s="253">
        <v>26</v>
      </c>
    </row>
    <row r="155" spans="1:34" customHeight="1" ht="15">
      <c r="A155" s="246" t="s">
        <v>465</v>
      </c>
      <c r="B155" s="246" t="s">
        <v>5</v>
      </c>
      <c r="C155" s="246" t="s">
        <v>9</v>
      </c>
      <c r="D155" s="246" t="s">
        <v>60</v>
      </c>
      <c r="E155" s="247" t="s">
        <v>320</v>
      </c>
      <c r="F155" s="246" t="s">
        <v>431</v>
      </c>
      <c r="G155" s="248" t="s">
        <v>103</v>
      </c>
      <c r="H155" s="249" t="s">
        <v>466</v>
      </c>
      <c r="I155" s="246" t="s">
        <v>16</v>
      </c>
      <c r="J155" s="246" t="s">
        <v>199</v>
      </c>
      <c r="K155" s="250">
        <v>8620786.220000001</v>
      </c>
      <c r="L155" s="250">
        <v>0</v>
      </c>
      <c r="M155" s="250">
        <v>2873595.41</v>
      </c>
      <c r="N155" s="250">
        <v>2873595.41</v>
      </c>
      <c r="O155" s="250">
        <v>14367977.04</v>
      </c>
      <c r="P155" s="246" t="s">
        <v>6</v>
      </c>
      <c r="Q155" s="246" t="s">
        <v>136</v>
      </c>
      <c r="R155" s="246" t="s">
        <v>137</v>
      </c>
      <c r="S155" s="252"/>
      <c r="T155" s="252"/>
      <c r="U155" s="251">
        <v>8719204.800000001</v>
      </c>
      <c r="V155" s="251">
        <v>2906401.6</v>
      </c>
      <c r="W155" s="251">
        <v>11625606.4</v>
      </c>
      <c r="X155" s="251">
        <v>8719204.800000001</v>
      </c>
      <c r="Y155" s="251">
        <v>2873595.41</v>
      </c>
      <c r="Z155" s="251">
        <v>11592800.21</v>
      </c>
      <c r="AA155" s="258">
        <v>1</v>
      </c>
      <c r="AB155" s="253">
        <v>81</v>
      </c>
      <c r="AC155" s="253">
        <v>77</v>
      </c>
      <c r="AD155" s="253">
        <v>158</v>
      </c>
    </row>
    <row r="156" spans="1:34" customHeight="1" ht="15">
      <c r="A156" s="246" t="s">
        <v>467</v>
      </c>
      <c r="B156" s="246" t="s">
        <v>5</v>
      </c>
      <c r="C156" s="246" t="s">
        <v>9</v>
      </c>
      <c r="D156" s="246" t="s">
        <v>60</v>
      </c>
      <c r="E156" s="247" t="s">
        <v>320</v>
      </c>
      <c r="F156" s="246" t="s">
        <v>450</v>
      </c>
      <c r="G156" s="248" t="s">
        <v>428</v>
      </c>
      <c r="H156" s="249" t="s">
        <v>468</v>
      </c>
      <c r="I156" s="246" t="s">
        <v>7</v>
      </c>
      <c r="J156" s="246" t="s">
        <v>199</v>
      </c>
      <c r="K156" s="250">
        <v>7060995.8</v>
      </c>
      <c r="L156" s="250">
        <v>0</v>
      </c>
      <c r="M156" s="250">
        <v>2353665.27</v>
      </c>
      <c r="N156" s="250">
        <v>2353665.27</v>
      </c>
      <c r="O156" s="250">
        <v>11768326.33</v>
      </c>
      <c r="P156" s="246" t="s">
        <v>6</v>
      </c>
      <c r="Q156" s="246" t="s">
        <v>136</v>
      </c>
      <c r="R156" s="246" t="s">
        <v>137</v>
      </c>
      <c r="S156" s="252"/>
      <c r="T156" s="252"/>
      <c r="U156" s="251">
        <v>6901897.03</v>
      </c>
      <c r="V156" s="251">
        <v>2300632.34</v>
      </c>
      <c r="W156" s="251">
        <v>9202529.369999999</v>
      </c>
      <c r="X156" s="251">
        <v>6837470.19</v>
      </c>
      <c r="Y156" s="251">
        <v>2279156.73</v>
      </c>
      <c r="Z156" s="251">
        <v>9116626.92</v>
      </c>
      <c r="AA156" s="258">
        <v>1</v>
      </c>
      <c r="AB156" s="253">
        <v>164</v>
      </c>
      <c r="AC156" s="253">
        <v>496</v>
      </c>
      <c r="AD156" s="253">
        <v>660</v>
      </c>
    </row>
    <row r="157" spans="1:34" customHeight="1" ht="15">
      <c r="A157" s="246" t="s">
        <v>469</v>
      </c>
      <c r="B157" s="246" t="s">
        <v>5</v>
      </c>
      <c r="C157" s="246" t="s">
        <v>9</v>
      </c>
      <c r="D157" s="246" t="s">
        <v>470</v>
      </c>
      <c r="E157" s="247" t="s">
        <v>131</v>
      </c>
      <c r="F157" s="246" t="s">
        <v>471</v>
      </c>
      <c r="G157" s="248" t="s">
        <v>103</v>
      </c>
      <c r="H157" s="249" t="s">
        <v>472</v>
      </c>
      <c r="I157" s="246" t="s">
        <v>7</v>
      </c>
      <c r="J157" s="246" t="s">
        <v>135</v>
      </c>
      <c r="K157" s="250">
        <v>1731277.93</v>
      </c>
      <c r="L157" s="250">
        <v>0</v>
      </c>
      <c r="M157" s="250">
        <v>577092.64</v>
      </c>
      <c r="N157" s="250">
        <v>577092.64</v>
      </c>
      <c r="O157" s="250">
        <v>2885463.22</v>
      </c>
      <c r="P157" s="246" t="s">
        <v>6</v>
      </c>
      <c r="Q157" s="246" t="s">
        <v>136</v>
      </c>
      <c r="R157" s="246" t="s">
        <v>164</v>
      </c>
      <c r="S157" s="252"/>
      <c r="T157" s="252"/>
      <c r="U157" s="251">
        <v>1800000</v>
      </c>
      <c r="V157" s="251">
        <v>600000</v>
      </c>
      <c r="W157" s="251">
        <v>2400000</v>
      </c>
      <c r="X157" s="251">
        <v>1798177.92</v>
      </c>
      <c r="Y157" s="251">
        <v>599392.64</v>
      </c>
      <c r="Z157" s="251">
        <v>2397570.56</v>
      </c>
      <c r="AA157" s="258">
        <v>1</v>
      </c>
      <c r="AB157" s="253">
        <v>39</v>
      </c>
      <c r="AC157" s="253">
        <v>16</v>
      </c>
      <c r="AD157" s="253">
        <v>55</v>
      </c>
    </row>
    <row r="158" spans="1:34" customHeight="1" ht="15">
      <c r="A158" s="246" t="s">
        <v>473</v>
      </c>
      <c r="B158" s="246" t="s">
        <v>5</v>
      </c>
      <c r="C158" s="246" t="s">
        <v>9</v>
      </c>
      <c r="D158" s="246" t="s">
        <v>41</v>
      </c>
      <c r="E158" s="247" t="s">
        <v>324</v>
      </c>
      <c r="F158" s="246" t="s">
        <v>474</v>
      </c>
      <c r="G158" s="248" t="s">
        <v>103</v>
      </c>
      <c r="H158" s="249" t="s">
        <v>475</v>
      </c>
      <c r="I158" s="246" t="s">
        <v>16</v>
      </c>
      <c r="J158" s="246" t="s">
        <v>199</v>
      </c>
      <c r="K158" s="250">
        <v>1146126</v>
      </c>
      <c r="L158" s="250">
        <v>0</v>
      </c>
      <c r="M158" s="250">
        <v>382042</v>
      </c>
      <c r="N158" s="250">
        <v>382042</v>
      </c>
      <c r="O158" s="250">
        <v>1910210</v>
      </c>
      <c r="P158" s="246" t="s">
        <v>6</v>
      </c>
      <c r="Q158" s="246" t="s">
        <v>136</v>
      </c>
      <c r="R158" s="246" t="s">
        <v>153</v>
      </c>
      <c r="S158" s="252"/>
      <c r="T158" s="252"/>
      <c r="U158" s="251">
        <v>1162596</v>
      </c>
      <c r="V158" s="251">
        <v>387532</v>
      </c>
      <c r="W158" s="251">
        <v>1550128</v>
      </c>
      <c r="X158" s="251">
        <v>1162596</v>
      </c>
      <c r="Y158" s="251">
        <v>427532</v>
      </c>
      <c r="Z158" s="251">
        <v>1590128</v>
      </c>
      <c r="AA158" s="258">
        <v>5</v>
      </c>
      <c r="AB158" s="253">
        <v>284</v>
      </c>
      <c r="AC158" s="253">
        <v>103</v>
      </c>
      <c r="AD158" s="253">
        <v>387</v>
      </c>
    </row>
    <row r="159" spans="1:34" customHeight="1" ht="15">
      <c r="A159" s="246" t="s">
        <v>476</v>
      </c>
      <c r="B159" s="246" t="s">
        <v>5</v>
      </c>
      <c r="C159" s="246" t="s">
        <v>9</v>
      </c>
      <c r="D159" s="246" t="s">
        <v>41</v>
      </c>
      <c r="E159" s="247" t="s">
        <v>272</v>
      </c>
      <c r="F159" s="246" t="s">
        <v>351</v>
      </c>
      <c r="G159" s="248" t="s">
        <v>103</v>
      </c>
      <c r="H159" s="249" t="s">
        <v>477</v>
      </c>
      <c r="I159" s="246" t="s">
        <v>16</v>
      </c>
      <c r="J159" s="246" t="s">
        <v>199</v>
      </c>
      <c r="K159" s="250">
        <v>1182414</v>
      </c>
      <c r="L159" s="250">
        <v>0</v>
      </c>
      <c r="M159" s="250">
        <v>394138</v>
      </c>
      <c r="N159" s="250">
        <v>394138</v>
      </c>
      <c r="O159" s="250">
        <v>1970690</v>
      </c>
      <c r="P159" s="246" t="s">
        <v>6</v>
      </c>
      <c r="Q159" s="246" t="s">
        <v>136</v>
      </c>
      <c r="R159" s="246" t="s">
        <v>147</v>
      </c>
      <c r="S159" s="252"/>
      <c r="T159" s="252"/>
      <c r="U159" s="251">
        <v>1215000</v>
      </c>
      <c r="V159" s="251">
        <v>405000</v>
      </c>
      <c r="W159" s="251">
        <v>1620000</v>
      </c>
      <c r="X159" s="251">
        <v>1215000</v>
      </c>
      <c r="Y159" s="251">
        <v>405000</v>
      </c>
      <c r="Z159" s="251">
        <v>1620000</v>
      </c>
      <c r="AA159" s="258">
        <v>9</v>
      </c>
      <c r="AB159" s="253">
        <v>769</v>
      </c>
      <c r="AC159" s="253">
        <v>274</v>
      </c>
      <c r="AD159" s="253">
        <v>1043</v>
      </c>
    </row>
    <row r="160" spans="1:34" customHeight="1" ht="15">
      <c r="A160" s="246" t="s">
        <v>478</v>
      </c>
      <c r="B160" s="246" t="s">
        <v>5</v>
      </c>
      <c r="C160" s="246" t="s">
        <v>9</v>
      </c>
      <c r="D160" s="246" t="s">
        <v>41</v>
      </c>
      <c r="E160" s="247" t="s">
        <v>279</v>
      </c>
      <c r="F160" s="246" t="s">
        <v>479</v>
      </c>
      <c r="G160" s="248" t="s">
        <v>133</v>
      </c>
      <c r="H160" s="249" t="s">
        <v>405</v>
      </c>
      <c r="I160" s="246" t="s">
        <v>12</v>
      </c>
      <c r="J160" s="246" t="s">
        <v>135</v>
      </c>
      <c r="K160" s="250">
        <v>597000</v>
      </c>
      <c r="L160" s="250">
        <v>0</v>
      </c>
      <c r="M160" s="250">
        <v>199000</v>
      </c>
      <c r="N160" s="250">
        <v>199000</v>
      </c>
      <c r="O160" s="250">
        <v>995000</v>
      </c>
      <c r="P160" s="246" t="s">
        <v>6</v>
      </c>
      <c r="Q160" s="246" t="s">
        <v>136</v>
      </c>
      <c r="R160" s="246" t="s">
        <v>153</v>
      </c>
      <c r="S160" s="252"/>
      <c r="T160" s="252"/>
      <c r="U160" s="251">
        <v>600000</v>
      </c>
      <c r="V160" s="251">
        <v>200000</v>
      </c>
      <c r="W160" s="251">
        <v>800000</v>
      </c>
      <c r="X160" s="251">
        <v>600000</v>
      </c>
      <c r="Y160" s="251">
        <v>200000</v>
      </c>
      <c r="Z160" s="251">
        <v>800000</v>
      </c>
      <c r="AA160" s="258">
        <v>1</v>
      </c>
      <c r="AB160" s="253">
        <v>18</v>
      </c>
      <c r="AC160" s="253">
        <v>15</v>
      </c>
      <c r="AD160" s="253">
        <v>33</v>
      </c>
    </row>
    <row r="161" spans="1:34" customHeight="1" ht="15">
      <c r="A161" s="246" t="s">
        <v>480</v>
      </c>
      <c r="B161" s="246" t="s">
        <v>5</v>
      </c>
      <c r="C161" s="246" t="s">
        <v>9</v>
      </c>
      <c r="D161" s="246" t="s">
        <v>41</v>
      </c>
      <c r="E161" s="247" t="s">
        <v>324</v>
      </c>
      <c r="F161" s="246" t="s">
        <v>412</v>
      </c>
      <c r="G161" s="248" t="s">
        <v>133</v>
      </c>
      <c r="H161" s="249" t="s">
        <v>481</v>
      </c>
      <c r="I161" s="246" t="s">
        <v>12</v>
      </c>
      <c r="J161" s="246" t="s">
        <v>135</v>
      </c>
      <c r="K161" s="250">
        <v>594912</v>
      </c>
      <c r="L161" s="250">
        <v>0</v>
      </c>
      <c r="M161" s="250">
        <v>198304</v>
      </c>
      <c r="N161" s="250">
        <v>198304</v>
      </c>
      <c r="O161" s="250">
        <v>991520</v>
      </c>
      <c r="P161" s="246" t="s">
        <v>6</v>
      </c>
      <c r="Q161" s="246" t="s">
        <v>136</v>
      </c>
      <c r="R161" s="246" t="s">
        <v>153</v>
      </c>
      <c r="S161" s="252"/>
      <c r="T161" s="252"/>
      <c r="U161" s="251">
        <v>600000</v>
      </c>
      <c r="V161" s="251">
        <v>200000</v>
      </c>
      <c r="W161" s="251">
        <v>800000</v>
      </c>
      <c r="X161" s="251">
        <v>600000</v>
      </c>
      <c r="Y161" s="251">
        <v>200000</v>
      </c>
      <c r="Z161" s="251">
        <v>800000</v>
      </c>
      <c r="AA161" s="258">
        <v>1</v>
      </c>
      <c r="AB161" s="253">
        <v>0</v>
      </c>
      <c r="AC161" s="253">
        <v>0</v>
      </c>
      <c r="AD161" s="253">
        <v>0</v>
      </c>
    </row>
    <row r="162" spans="1:34" customHeight="1" ht="15">
      <c r="A162" s="246" t="s">
        <v>482</v>
      </c>
      <c r="B162" s="246" t="s">
        <v>5</v>
      </c>
      <c r="C162" s="246" t="s">
        <v>9</v>
      </c>
      <c r="D162" s="246" t="s">
        <v>60</v>
      </c>
      <c r="E162" s="247" t="s">
        <v>324</v>
      </c>
      <c r="F162" s="246" t="s">
        <v>427</v>
      </c>
      <c r="G162" s="248" t="s">
        <v>428</v>
      </c>
      <c r="H162" s="249" t="s">
        <v>405</v>
      </c>
      <c r="I162" s="246" t="s">
        <v>12</v>
      </c>
      <c r="J162" s="246" t="s">
        <v>135</v>
      </c>
      <c r="K162" s="250">
        <v>594931.2</v>
      </c>
      <c r="L162" s="250">
        <v>0</v>
      </c>
      <c r="M162" s="250">
        <v>198310.4</v>
      </c>
      <c r="N162" s="250">
        <v>198310.4</v>
      </c>
      <c r="O162" s="250">
        <v>991552</v>
      </c>
      <c r="P162" s="246" t="s">
        <v>6</v>
      </c>
      <c r="Q162" s="246" t="s">
        <v>136</v>
      </c>
      <c r="R162" s="246" t="s">
        <v>137</v>
      </c>
      <c r="S162" s="252"/>
      <c r="T162" s="252"/>
      <c r="U162" s="251">
        <v>600000</v>
      </c>
      <c r="V162" s="251">
        <v>200000</v>
      </c>
      <c r="W162" s="251">
        <v>800000</v>
      </c>
      <c r="X162" s="251">
        <v>600000</v>
      </c>
      <c r="Y162" s="251">
        <v>200000</v>
      </c>
      <c r="Z162" s="251">
        <v>800000</v>
      </c>
      <c r="AA162" s="258">
        <v>1</v>
      </c>
      <c r="AB162" s="253">
        <v>98</v>
      </c>
      <c r="AC162" s="253">
        <v>22</v>
      </c>
      <c r="AD162" s="253">
        <v>120</v>
      </c>
    </row>
    <row r="163" spans="1:34" customHeight="1" ht="15">
      <c r="A163" s="246" t="s">
        <v>483</v>
      </c>
      <c r="B163" s="246" t="s">
        <v>5</v>
      </c>
      <c r="C163" s="246" t="s">
        <v>9</v>
      </c>
      <c r="D163" s="246" t="s">
        <v>60</v>
      </c>
      <c r="E163" s="247" t="s">
        <v>324</v>
      </c>
      <c r="F163" s="246" t="s">
        <v>427</v>
      </c>
      <c r="G163" s="248" t="s">
        <v>428</v>
      </c>
      <c r="H163" s="249" t="s">
        <v>405</v>
      </c>
      <c r="I163" s="246" t="s">
        <v>12</v>
      </c>
      <c r="J163" s="246" t="s">
        <v>135</v>
      </c>
      <c r="K163" s="250">
        <v>594931.2</v>
      </c>
      <c r="L163" s="250">
        <v>0</v>
      </c>
      <c r="M163" s="250">
        <v>198310.4</v>
      </c>
      <c r="N163" s="250">
        <v>198310.4</v>
      </c>
      <c r="O163" s="250">
        <v>991552</v>
      </c>
      <c r="P163" s="246" t="s">
        <v>6</v>
      </c>
      <c r="Q163" s="246" t="s">
        <v>136</v>
      </c>
      <c r="R163" s="246" t="s">
        <v>137</v>
      </c>
      <c r="S163" s="252"/>
      <c r="T163" s="252"/>
      <c r="U163" s="251">
        <v>600000</v>
      </c>
      <c r="V163" s="251">
        <v>200000</v>
      </c>
      <c r="W163" s="251">
        <v>800000</v>
      </c>
      <c r="X163" s="251">
        <v>600000</v>
      </c>
      <c r="Y163" s="251">
        <v>200000</v>
      </c>
      <c r="Z163" s="251">
        <v>800000</v>
      </c>
      <c r="AA163" s="258">
        <v>1</v>
      </c>
      <c r="AB163" s="253">
        <v>247</v>
      </c>
      <c r="AC163" s="253">
        <v>26</v>
      </c>
      <c r="AD163" s="253">
        <v>273</v>
      </c>
    </row>
    <row r="164" spans="1:34" customHeight="1" ht="15">
      <c r="A164" s="246" t="s">
        <v>484</v>
      </c>
      <c r="B164" s="246" t="s">
        <v>5</v>
      </c>
      <c r="C164" s="246" t="s">
        <v>9</v>
      </c>
      <c r="D164" s="246" t="s">
        <v>60</v>
      </c>
      <c r="E164" s="247" t="s">
        <v>324</v>
      </c>
      <c r="F164" s="246" t="s">
        <v>427</v>
      </c>
      <c r="G164" s="248" t="s">
        <v>428</v>
      </c>
      <c r="H164" s="249" t="s">
        <v>405</v>
      </c>
      <c r="I164" s="246" t="s">
        <v>12</v>
      </c>
      <c r="J164" s="246" t="s">
        <v>135</v>
      </c>
      <c r="K164" s="250">
        <v>594931.2</v>
      </c>
      <c r="L164" s="250">
        <v>0</v>
      </c>
      <c r="M164" s="250">
        <v>198310.4</v>
      </c>
      <c r="N164" s="250">
        <v>198310.4</v>
      </c>
      <c r="O164" s="250">
        <v>991552</v>
      </c>
      <c r="P164" s="246" t="s">
        <v>6</v>
      </c>
      <c r="Q164" s="246" t="s">
        <v>136</v>
      </c>
      <c r="R164" s="246" t="s">
        <v>137</v>
      </c>
      <c r="S164" s="252"/>
      <c r="T164" s="252"/>
      <c r="U164" s="251">
        <v>600000</v>
      </c>
      <c r="V164" s="251">
        <v>200000</v>
      </c>
      <c r="W164" s="251">
        <v>800000</v>
      </c>
      <c r="X164" s="251">
        <v>600000</v>
      </c>
      <c r="Y164" s="251">
        <v>200000</v>
      </c>
      <c r="Z164" s="251">
        <v>800000</v>
      </c>
      <c r="AA164" s="258">
        <v>1</v>
      </c>
      <c r="AB164" s="253">
        <v>219</v>
      </c>
      <c r="AC164" s="253">
        <v>54</v>
      </c>
      <c r="AD164" s="253">
        <v>273</v>
      </c>
    </row>
    <row r="165" spans="1:34" customHeight="1" ht="15">
      <c r="A165" s="246" t="s">
        <v>485</v>
      </c>
      <c r="B165" s="246" t="s">
        <v>5</v>
      </c>
      <c r="C165" s="246" t="s">
        <v>9</v>
      </c>
      <c r="D165" s="246" t="s">
        <v>60</v>
      </c>
      <c r="E165" s="247" t="s">
        <v>279</v>
      </c>
      <c r="F165" s="246" t="s">
        <v>433</v>
      </c>
      <c r="G165" s="248" t="s">
        <v>133</v>
      </c>
      <c r="H165" s="249" t="s">
        <v>405</v>
      </c>
      <c r="I165" s="246" t="s">
        <v>12</v>
      </c>
      <c r="J165" s="246" t="s">
        <v>135</v>
      </c>
      <c r="K165" s="250">
        <v>594931.2</v>
      </c>
      <c r="L165" s="250">
        <v>0</v>
      </c>
      <c r="M165" s="250">
        <v>198310.4</v>
      </c>
      <c r="N165" s="250">
        <v>198310.4</v>
      </c>
      <c r="O165" s="250">
        <v>991552</v>
      </c>
      <c r="P165" s="246" t="s">
        <v>6</v>
      </c>
      <c r="Q165" s="246" t="s">
        <v>136</v>
      </c>
      <c r="R165" s="246" t="s">
        <v>153</v>
      </c>
      <c r="S165" s="252"/>
      <c r="T165" s="252"/>
      <c r="U165" s="251">
        <v>600000</v>
      </c>
      <c r="V165" s="251">
        <v>200000</v>
      </c>
      <c r="W165" s="251">
        <v>800000</v>
      </c>
      <c r="X165" s="251">
        <v>600000</v>
      </c>
      <c r="Y165" s="251">
        <v>200000</v>
      </c>
      <c r="Z165" s="251">
        <v>800000</v>
      </c>
      <c r="AA165" s="258">
        <v>1</v>
      </c>
      <c r="AB165" s="253">
        <v>887</v>
      </c>
      <c r="AC165" s="253">
        <v>298</v>
      </c>
      <c r="AD165" s="253">
        <v>1185</v>
      </c>
    </row>
    <row r="166" spans="1:34" customHeight="1" ht="15">
      <c r="A166" s="246" t="s">
        <v>486</v>
      </c>
      <c r="B166" s="246" t="s">
        <v>5</v>
      </c>
      <c r="C166" s="246" t="s">
        <v>9</v>
      </c>
      <c r="D166" s="246" t="s">
        <v>60</v>
      </c>
      <c r="E166" s="247" t="s">
        <v>320</v>
      </c>
      <c r="F166" s="246" t="s">
        <v>431</v>
      </c>
      <c r="G166" s="248" t="s">
        <v>133</v>
      </c>
      <c r="H166" s="249" t="s">
        <v>405</v>
      </c>
      <c r="I166" s="246" t="s">
        <v>12</v>
      </c>
      <c r="J166" s="246" t="s">
        <v>135</v>
      </c>
      <c r="K166" s="250">
        <v>594931.2</v>
      </c>
      <c r="L166" s="250">
        <v>0</v>
      </c>
      <c r="M166" s="250">
        <v>198310.4</v>
      </c>
      <c r="N166" s="250">
        <v>198310.4</v>
      </c>
      <c r="O166" s="250">
        <v>991552</v>
      </c>
      <c r="P166" s="246" t="s">
        <v>6</v>
      </c>
      <c r="Q166" s="246" t="s">
        <v>136</v>
      </c>
      <c r="R166" s="246" t="s">
        <v>137</v>
      </c>
      <c r="S166" s="252"/>
      <c r="T166" s="252"/>
      <c r="U166" s="251">
        <v>600000</v>
      </c>
      <c r="V166" s="251">
        <v>200000</v>
      </c>
      <c r="W166" s="251">
        <v>800000</v>
      </c>
      <c r="X166" s="251">
        <v>600000</v>
      </c>
      <c r="Y166" s="251">
        <v>200000</v>
      </c>
      <c r="Z166" s="251">
        <v>800000</v>
      </c>
      <c r="AA166" s="258">
        <v>1</v>
      </c>
      <c r="AB166" s="253">
        <v>551</v>
      </c>
      <c r="AC166" s="253">
        <v>147</v>
      </c>
      <c r="AD166" s="253">
        <v>698</v>
      </c>
    </row>
    <row r="167" spans="1:34" customHeight="1" ht="15">
      <c r="A167" s="246" t="s">
        <v>487</v>
      </c>
      <c r="B167" s="246" t="s">
        <v>5</v>
      </c>
      <c r="C167" s="246" t="s">
        <v>9</v>
      </c>
      <c r="D167" s="246" t="s">
        <v>84</v>
      </c>
      <c r="E167" s="247" t="s">
        <v>131</v>
      </c>
      <c r="F167" s="246" t="s">
        <v>488</v>
      </c>
      <c r="G167" s="248" t="s">
        <v>133</v>
      </c>
      <c r="H167" s="249" t="s">
        <v>405</v>
      </c>
      <c r="I167" s="246" t="s">
        <v>12</v>
      </c>
      <c r="J167" s="246" t="s">
        <v>135</v>
      </c>
      <c r="K167" s="250">
        <v>597000</v>
      </c>
      <c r="L167" s="250">
        <v>0</v>
      </c>
      <c r="M167" s="250">
        <v>199000</v>
      </c>
      <c r="N167" s="250">
        <v>199000</v>
      </c>
      <c r="O167" s="250">
        <v>995000</v>
      </c>
      <c r="P167" s="246" t="s">
        <v>6</v>
      </c>
      <c r="Q167" s="246" t="s">
        <v>136</v>
      </c>
      <c r="R167" s="246" t="s">
        <v>153</v>
      </c>
      <c r="S167" s="252"/>
      <c r="T167" s="252"/>
      <c r="U167" s="251">
        <v>600000</v>
      </c>
      <c r="V167" s="251">
        <v>200000</v>
      </c>
      <c r="W167" s="251">
        <v>800000</v>
      </c>
      <c r="X167" s="251">
        <v>600000</v>
      </c>
      <c r="Y167" s="251">
        <v>200000</v>
      </c>
      <c r="Z167" s="251">
        <v>800000</v>
      </c>
      <c r="AA167" s="258">
        <v>1</v>
      </c>
      <c r="AB167" s="253">
        <v>62</v>
      </c>
      <c r="AC167" s="253">
        <v>53</v>
      </c>
      <c r="AD167" s="253">
        <v>115</v>
      </c>
    </row>
    <row r="168" spans="1:34" customHeight="1" ht="15">
      <c r="A168" s="246" t="s">
        <v>489</v>
      </c>
      <c r="B168" s="246" t="s">
        <v>5</v>
      </c>
      <c r="C168" s="246" t="s">
        <v>9</v>
      </c>
      <c r="D168" s="246" t="s">
        <v>60</v>
      </c>
      <c r="E168" s="247" t="s">
        <v>324</v>
      </c>
      <c r="F168" s="246" t="s">
        <v>427</v>
      </c>
      <c r="G168" s="248" t="s">
        <v>428</v>
      </c>
      <c r="H168" s="249" t="s">
        <v>405</v>
      </c>
      <c r="I168" s="246" t="s">
        <v>12</v>
      </c>
      <c r="J168" s="246" t="s">
        <v>135</v>
      </c>
      <c r="K168" s="250">
        <v>594931.2</v>
      </c>
      <c r="L168" s="250">
        <v>0</v>
      </c>
      <c r="M168" s="250">
        <v>198310.4</v>
      </c>
      <c r="N168" s="250">
        <v>198310.4</v>
      </c>
      <c r="O168" s="250">
        <v>991552</v>
      </c>
      <c r="P168" s="246" t="s">
        <v>6</v>
      </c>
      <c r="Q168" s="246" t="s">
        <v>136</v>
      </c>
      <c r="R168" s="246" t="s">
        <v>137</v>
      </c>
      <c r="S168" s="252"/>
      <c r="T168" s="252"/>
      <c r="U168" s="251">
        <v>600000</v>
      </c>
      <c r="V168" s="251">
        <v>200000</v>
      </c>
      <c r="W168" s="251">
        <v>800000</v>
      </c>
      <c r="X168" s="251">
        <v>600000</v>
      </c>
      <c r="Y168" s="251">
        <v>200000</v>
      </c>
      <c r="Z168" s="251">
        <v>800000</v>
      </c>
      <c r="AA168" s="258">
        <v>1</v>
      </c>
      <c r="AB168" s="253">
        <v>116</v>
      </c>
      <c r="AC168" s="253">
        <v>14</v>
      </c>
      <c r="AD168" s="253">
        <v>130</v>
      </c>
    </row>
    <row r="169" spans="1:34" customHeight="1" ht="15">
      <c r="A169" s="246" t="s">
        <v>490</v>
      </c>
      <c r="B169" s="246" t="s">
        <v>5</v>
      </c>
      <c r="C169" s="246" t="s">
        <v>9</v>
      </c>
      <c r="D169" s="246" t="s">
        <v>60</v>
      </c>
      <c r="E169" s="247" t="s">
        <v>324</v>
      </c>
      <c r="F169" s="246" t="s">
        <v>427</v>
      </c>
      <c r="G169" s="248" t="s">
        <v>428</v>
      </c>
      <c r="H169" s="249" t="s">
        <v>405</v>
      </c>
      <c r="I169" s="246" t="s">
        <v>12</v>
      </c>
      <c r="J169" s="246" t="s">
        <v>135</v>
      </c>
      <c r="K169" s="250">
        <v>594931.2</v>
      </c>
      <c r="L169" s="250">
        <v>0</v>
      </c>
      <c r="M169" s="250">
        <v>198310.4</v>
      </c>
      <c r="N169" s="250">
        <v>198310.4</v>
      </c>
      <c r="O169" s="250">
        <v>991552</v>
      </c>
      <c r="P169" s="246" t="s">
        <v>6</v>
      </c>
      <c r="Q169" s="246" t="s">
        <v>136</v>
      </c>
      <c r="R169" s="246" t="s">
        <v>137</v>
      </c>
      <c r="S169" s="252"/>
      <c r="T169" s="252"/>
      <c r="U169" s="251">
        <v>600000</v>
      </c>
      <c r="V169" s="251">
        <v>200000</v>
      </c>
      <c r="W169" s="251">
        <v>800000</v>
      </c>
      <c r="X169" s="251">
        <v>600000</v>
      </c>
      <c r="Y169" s="251">
        <v>200000</v>
      </c>
      <c r="Z169" s="251">
        <v>800000</v>
      </c>
      <c r="AA169" s="258">
        <v>1</v>
      </c>
      <c r="AB169" s="253">
        <v>221</v>
      </c>
      <c r="AC169" s="253">
        <v>40</v>
      </c>
      <c r="AD169" s="253">
        <v>261</v>
      </c>
    </row>
    <row r="170" spans="1:34" customHeight="1" ht="15">
      <c r="A170" s="246" t="s">
        <v>491</v>
      </c>
      <c r="B170" s="246" t="s">
        <v>5</v>
      </c>
      <c r="C170" s="246" t="s">
        <v>9</v>
      </c>
      <c r="D170" s="246" t="s">
        <v>60</v>
      </c>
      <c r="E170" s="247" t="s">
        <v>279</v>
      </c>
      <c r="F170" s="246" t="s">
        <v>433</v>
      </c>
      <c r="G170" s="248" t="s">
        <v>103</v>
      </c>
      <c r="H170" s="249" t="s">
        <v>492</v>
      </c>
      <c r="I170" s="246" t="s">
        <v>16</v>
      </c>
      <c r="J170" s="246" t="s">
        <v>292</v>
      </c>
      <c r="K170" s="250">
        <v>11838344.7</v>
      </c>
      <c r="L170" s="250">
        <v>0</v>
      </c>
      <c r="M170" s="250">
        <v>3946114.9</v>
      </c>
      <c r="N170" s="250">
        <v>3946114.9</v>
      </c>
      <c r="O170" s="250">
        <v>19730574.5</v>
      </c>
      <c r="P170" s="246" t="s">
        <v>6</v>
      </c>
      <c r="Q170" s="246" t="s">
        <v>136</v>
      </c>
      <c r="R170" s="246" t="s">
        <v>137</v>
      </c>
      <c r="S170" s="252"/>
      <c r="T170" s="252"/>
      <c r="U170" s="251">
        <v>10984320</v>
      </c>
      <c r="V170" s="251">
        <v>3661440</v>
      </c>
      <c r="W170" s="251">
        <v>14645760</v>
      </c>
      <c r="X170" s="251">
        <v>10983120</v>
      </c>
      <c r="Y170" s="251">
        <v>3661440</v>
      </c>
      <c r="Z170" s="251">
        <v>14644560</v>
      </c>
      <c r="AA170" s="258">
        <v>1</v>
      </c>
      <c r="AB170" s="253">
        <v>286</v>
      </c>
      <c r="AC170" s="253">
        <v>125</v>
      </c>
      <c r="AD170" s="253">
        <v>411</v>
      </c>
    </row>
    <row r="171" spans="1:34" customHeight="1" ht="15">
      <c r="A171" s="246" t="s">
        <v>493</v>
      </c>
      <c r="B171" s="246" t="s">
        <v>5</v>
      </c>
      <c r="C171" s="246" t="s">
        <v>9</v>
      </c>
      <c r="D171" s="246" t="s">
        <v>60</v>
      </c>
      <c r="E171" s="247" t="s">
        <v>279</v>
      </c>
      <c r="F171" s="246" t="s">
        <v>433</v>
      </c>
      <c r="G171" s="248" t="s">
        <v>133</v>
      </c>
      <c r="H171" s="249" t="s">
        <v>405</v>
      </c>
      <c r="I171" s="246" t="s">
        <v>12</v>
      </c>
      <c r="J171" s="246" t="s">
        <v>135</v>
      </c>
      <c r="K171" s="250">
        <v>594931.2</v>
      </c>
      <c r="L171" s="250">
        <v>0</v>
      </c>
      <c r="M171" s="250">
        <v>198310.4</v>
      </c>
      <c r="N171" s="250">
        <v>198310.4</v>
      </c>
      <c r="O171" s="250">
        <v>991552</v>
      </c>
      <c r="P171" s="246" t="s">
        <v>6</v>
      </c>
      <c r="Q171" s="246" t="s">
        <v>136</v>
      </c>
      <c r="R171" s="246" t="s">
        <v>153</v>
      </c>
      <c r="S171" s="252"/>
      <c r="T171" s="252"/>
      <c r="U171" s="251">
        <v>600000</v>
      </c>
      <c r="V171" s="251">
        <v>200000</v>
      </c>
      <c r="W171" s="251">
        <v>800000</v>
      </c>
      <c r="X171" s="251">
        <v>600000</v>
      </c>
      <c r="Y171" s="251">
        <v>200000</v>
      </c>
      <c r="Z171" s="251">
        <v>800000</v>
      </c>
      <c r="AA171" s="258">
        <v>1</v>
      </c>
      <c r="AB171" s="253">
        <v>127</v>
      </c>
      <c r="AC171" s="253">
        <v>64</v>
      </c>
      <c r="AD171" s="253">
        <v>191</v>
      </c>
    </row>
    <row r="172" spans="1:34" customHeight="1" ht="15">
      <c r="A172" s="246" t="s">
        <v>494</v>
      </c>
      <c r="B172" s="246" t="s">
        <v>5</v>
      </c>
      <c r="C172" s="246" t="s">
        <v>9</v>
      </c>
      <c r="D172" s="246" t="s">
        <v>77</v>
      </c>
      <c r="E172" s="247" t="s">
        <v>131</v>
      </c>
      <c r="F172" s="246" t="s">
        <v>442</v>
      </c>
      <c r="G172" s="248" t="s">
        <v>103</v>
      </c>
      <c r="H172" s="249" t="s">
        <v>495</v>
      </c>
      <c r="I172" s="246" t="s">
        <v>16</v>
      </c>
      <c r="J172" s="246" t="s">
        <v>199</v>
      </c>
      <c r="K172" s="250">
        <v>3163800.12</v>
      </c>
      <c r="L172" s="250">
        <v>0</v>
      </c>
      <c r="M172" s="250">
        <v>1054600.04</v>
      </c>
      <c r="N172" s="250">
        <v>1054600.04</v>
      </c>
      <c r="O172" s="250">
        <v>5273000.2</v>
      </c>
      <c r="P172" s="246" t="s">
        <v>6</v>
      </c>
      <c r="Q172" s="246" t="s">
        <v>136</v>
      </c>
      <c r="R172" s="246" t="s">
        <v>455</v>
      </c>
      <c r="S172" s="252"/>
      <c r="T172" s="252"/>
      <c r="U172" s="251">
        <v>3352669.2</v>
      </c>
      <c r="V172" s="251">
        <v>1117556.4</v>
      </c>
      <c r="W172" s="251">
        <v>4470225.6</v>
      </c>
      <c r="X172" s="251">
        <v>3352669.2</v>
      </c>
      <c r="Y172" s="251">
        <v>1117556.4</v>
      </c>
      <c r="Z172" s="251">
        <v>4470225.6</v>
      </c>
      <c r="AA172" s="258">
        <v>1</v>
      </c>
      <c r="AB172" s="253">
        <v>688</v>
      </c>
      <c r="AC172" s="253">
        <v>239</v>
      </c>
      <c r="AD172" s="253">
        <v>927</v>
      </c>
    </row>
    <row r="173" spans="1:34" customHeight="1" ht="15">
      <c r="A173" s="246" t="s">
        <v>496</v>
      </c>
      <c r="B173" s="246" t="s">
        <v>5</v>
      </c>
      <c r="C173" s="246" t="s">
        <v>9</v>
      </c>
      <c r="D173" s="246" t="s">
        <v>77</v>
      </c>
      <c r="E173" s="247" t="s">
        <v>131</v>
      </c>
      <c r="F173" s="246" t="s">
        <v>497</v>
      </c>
      <c r="G173" s="248" t="s">
        <v>103</v>
      </c>
      <c r="H173" s="249" t="s">
        <v>498</v>
      </c>
      <c r="I173" s="246" t="s">
        <v>16</v>
      </c>
      <c r="J173" s="246" t="s">
        <v>199</v>
      </c>
      <c r="K173" s="250">
        <v>2212980.01</v>
      </c>
      <c r="L173" s="250">
        <v>0</v>
      </c>
      <c r="M173" s="250">
        <v>737660</v>
      </c>
      <c r="N173" s="250">
        <v>737660</v>
      </c>
      <c r="O173" s="250">
        <v>3688300.02</v>
      </c>
      <c r="P173" s="246" t="s">
        <v>6</v>
      </c>
      <c r="Q173" s="246" t="s">
        <v>136</v>
      </c>
      <c r="R173" s="246" t="s">
        <v>182</v>
      </c>
      <c r="S173" s="252"/>
      <c r="T173" s="252"/>
      <c r="U173" s="251">
        <v>2250000</v>
      </c>
      <c r="V173" s="251">
        <v>750000</v>
      </c>
      <c r="W173" s="251">
        <v>3000000</v>
      </c>
      <c r="X173" s="251">
        <v>2250000</v>
      </c>
      <c r="Y173" s="251">
        <v>750000</v>
      </c>
      <c r="Z173" s="251">
        <v>3000000</v>
      </c>
      <c r="AA173" s="258">
        <v>1</v>
      </c>
      <c r="AB173" s="253">
        <v>336</v>
      </c>
      <c r="AC173" s="253">
        <v>224</v>
      </c>
      <c r="AD173" s="253">
        <v>560</v>
      </c>
    </row>
    <row r="174" spans="1:34" customHeight="1" ht="15">
      <c r="A174" s="246" t="s">
        <v>499</v>
      </c>
      <c r="B174" s="246" t="s">
        <v>5</v>
      </c>
      <c r="C174" s="246" t="s">
        <v>9</v>
      </c>
      <c r="D174" s="246" t="s">
        <v>60</v>
      </c>
      <c r="E174" s="247" t="s">
        <v>279</v>
      </c>
      <c r="F174" s="246" t="s">
        <v>500</v>
      </c>
      <c r="G174" s="248" t="s">
        <v>103</v>
      </c>
      <c r="H174" s="249" t="s">
        <v>501</v>
      </c>
      <c r="I174" s="246" t="s">
        <v>16</v>
      </c>
      <c r="J174" s="246" t="s">
        <v>292</v>
      </c>
      <c r="K174" s="250">
        <v>7116000</v>
      </c>
      <c r="L174" s="250">
        <v>0</v>
      </c>
      <c r="M174" s="250">
        <v>2372000</v>
      </c>
      <c r="N174" s="250">
        <v>2372000</v>
      </c>
      <c r="O174" s="250">
        <v>11860000</v>
      </c>
      <c r="P174" s="246" t="s">
        <v>6</v>
      </c>
      <c r="Q174" s="246" t="s">
        <v>136</v>
      </c>
      <c r="R174" s="246" t="s">
        <v>137</v>
      </c>
      <c r="S174" s="252"/>
      <c r="T174" s="252"/>
      <c r="U174" s="251">
        <v>7116000</v>
      </c>
      <c r="V174" s="251">
        <v>2372000</v>
      </c>
      <c r="W174" s="251">
        <v>9488000</v>
      </c>
      <c r="X174" s="251">
        <v>7116000</v>
      </c>
      <c r="Y174" s="251">
        <v>2372000</v>
      </c>
      <c r="Z174" s="251">
        <v>9488000</v>
      </c>
      <c r="AA174" s="258">
        <v>4</v>
      </c>
      <c r="AB174" s="253">
        <v>1351</v>
      </c>
      <c r="AC174" s="253">
        <v>1104</v>
      </c>
      <c r="AD174" s="253">
        <v>2455</v>
      </c>
    </row>
    <row r="175" spans="1:34" customHeight="1" ht="15">
      <c r="A175" s="246" t="s">
        <v>502</v>
      </c>
      <c r="B175" s="246" t="s">
        <v>5</v>
      </c>
      <c r="C175" s="246" t="s">
        <v>9</v>
      </c>
      <c r="D175" s="246" t="s">
        <v>60</v>
      </c>
      <c r="E175" s="247" t="s">
        <v>320</v>
      </c>
      <c r="F175" s="246" t="s">
        <v>503</v>
      </c>
      <c r="G175" s="248" t="s">
        <v>103</v>
      </c>
      <c r="H175" s="249" t="s">
        <v>504</v>
      </c>
      <c r="I175" s="246" t="s">
        <v>16</v>
      </c>
      <c r="J175" s="246" t="s">
        <v>292</v>
      </c>
      <c r="K175" s="250">
        <v>10821691.3</v>
      </c>
      <c r="L175" s="250">
        <v>0</v>
      </c>
      <c r="M175" s="250">
        <v>3607230.43</v>
      </c>
      <c r="N175" s="250">
        <v>3607230.43</v>
      </c>
      <c r="O175" s="250">
        <v>18036152.16</v>
      </c>
      <c r="P175" s="246" t="s">
        <v>6</v>
      </c>
      <c r="Q175" s="246" t="s">
        <v>136</v>
      </c>
      <c r="R175" s="246" t="s">
        <v>164</v>
      </c>
      <c r="S175" s="252"/>
      <c r="T175" s="252"/>
      <c r="U175" s="251">
        <v>11231112</v>
      </c>
      <c r="V175" s="251">
        <v>3743704</v>
      </c>
      <c r="W175" s="251">
        <v>14974816</v>
      </c>
      <c r="X175" s="251">
        <v>11228407.21</v>
      </c>
      <c r="Y175" s="251">
        <v>3742802.4</v>
      </c>
      <c r="Z175" s="251">
        <v>14971209.61</v>
      </c>
      <c r="AA175" s="258">
        <v>1</v>
      </c>
      <c r="AB175" s="253">
        <v>735</v>
      </c>
      <c r="AC175" s="253">
        <v>1141</v>
      </c>
      <c r="AD175" s="253">
        <v>1876</v>
      </c>
    </row>
    <row r="176" spans="1:34" customHeight="1" ht="15">
      <c r="A176" s="246" t="s">
        <v>505</v>
      </c>
      <c r="B176" s="246" t="s">
        <v>5</v>
      </c>
      <c r="C176" s="246" t="s">
        <v>9</v>
      </c>
      <c r="D176" s="246" t="s">
        <v>77</v>
      </c>
      <c r="E176" s="247" t="s">
        <v>131</v>
      </c>
      <c r="F176" s="246" t="s">
        <v>506</v>
      </c>
      <c r="G176" s="248" t="s">
        <v>103</v>
      </c>
      <c r="H176" s="249" t="s">
        <v>507</v>
      </c>
      <c r="I176" s="246" t="s">
        <v>16</v>
      </c>
      <c r="J176" s="246" t="s">
        <v>292</v>
      </c>
      <c r="K176" s="250">
        <v>9879523.359999999</v>
      </c>
      <c r="L176" s="250">
        <v>0</v>
      </c>
      <c r="M176" s="250">
        <v>3293174.45</v>
      </c>
      <c r="N176" s="250">
        <v>3293174.45</v>
      </c>
      <c r="O176" s="250">
        <v>16465872.26</v>
      </c>
      <c r="P176" s="246" t="s">
        <v>6</v>
      </c>
      <c r="Q176" s="246" t="s">
        <v>136</v>
      </c>
      <c r="R176" s="246" t="s">
        <v>164</v>
      </c>
      <c r="S176" s="252"/>
      <c r="T176" s="252"/>
      <c r="U176" s="251">
        <v>10308528</v>
      </c>
      <c r="V176" s="251">
        <v>3436176</v>
      </c>
      <c r="W176" s="251">
        <v>13744704</v>
      </c>
      <c r="X176" s="251">
        <v>9780772.199999999</v>
      </c>
      <c r="Y176" s="251">
        <v>3260257.4</v>
      </c>
      <c r="Z176" s="251">
        <v>13041029.6</v>
      </c>
      <c r="AA176" s="258">
        <v>1</v>
      </c>
      <c r="AB176" s="253">
        <v>402</v>
      </c>
      <c r="AC176" s="253">
        <v>54</v>
      </c>
      <c r="AD176" s="253">
        <v>456</v>
      </c>
    </row>
    <row r="177" spans="1:34" customHeight="1" ht="15">
      <c r="A177" s="246" t="s">
        <v>508</v>
      </c>
      <c r="B177" s="246" t="s">
        <v>5</v>
      </c>
      <c r="C177" s="246" t="s">
        <v>14</v>
      </c>
      <c r="D177" s="246" t="s">
        <v>27</v>
      </c>
      <c r="E177" s="247" t="s">
        <v>279</v>
      </c>
      <c r="F177" s="246" t="s">
        <v>509</v>
      </c>
      <c r="G177" s="248" t="s">
        <v>103</v>
      </c>
      <c r="H177" s="249" t="s">
        <v>510</v>
      </c>
      <c r="I177" s="246" t="s">
        <v>7</v>
      </c>
      <c r="J177" s="246" t="s">
        <v>292</v>
      </c>
      <c r="K177" s="250">
        <v>5580556.8</v>
      </c>
      <c r="L177" s="250">
        <v>0</v>
      </c>
      <c r="M177" s="250">
        <v>1860185.6</v>
      </c>
      <c r="N177" s="250">
        <v>1860185.6</v>
      </c>
      <c r="O177" s="250">
        <v>9300928</v>
      </c>
      <c r="P177" s="246" t="s">
        <v>6</v>
      </c>
      <c r="Q177" s="246" t="s">
        <v>136</v>
      </c>
      <c r="R177" s="246" t="s">
        <v>137</v>
      </c>
      <c r="S177" s="252"/>
      <c r="T177" s="252"/>
      <c r="U177" s="251">
        <v>5604000</v>
      </c>
      <c r="V177" s="251">
        <v>1868000</v>
      </c>
      <c r="W177" s="251">
        <v>7472000</v>
      </c>
      <c r="X177" s="251">
        <v>5604000</v>
      </c>
      <c r="Y177" s="251">
        <v>1868000</v>
      </c>
      <c r="Z177" s="251">
        <v>7472000</v>
      </c>
      <c r="AA177" s="258">
        <v>1</v>
      </c>
      <c r="AB177" s="253">
        <v>44</v>
      </c>
      <c r="AC177" s="253">
        <v>102</v>
      </c>
      <c r="AD177" s="253">
        <v>146</v>
      </c>
    </row>
    <row r="178" spans="1:34" customHeight="1" ht="15">
      <c r="A178" s="246" t="s">
        <v>511</v>
      </c>
      <c r="B178" s="246" t="s">
        <v>5</v>
      </c>
      <c r="C178" s="246" t="s">
        <v>14</v>
      </c>
      <c r="D178" s="246" t="s">
        <v>27</v>
      </c>
      <c r="E178" s="247" t="s">
        <v>279</v>
      </c>
      <c r="F178" s="246" t="s">
        <v>512</v>
      </c>
      <c r="G178" s="248" t="s">
        <v>103</v>
      </c>
      <c r="H178" s="249" t="s">
        <v>513</v>
      </c>
      <c r="I178" s="246" t="s">
        <v>12</v>
      </c>
      <c r="J178" s="246" t="s">
        <v>135</v>
      </c>
      <c r="K178" s="250">
        <v>582624</v>
      </c>
      <c r="L178" s="250">
        <v>0</v>
      </c>
      <c r="M178" s="250">
        <v>194208</v>
      </c>
      <c r="N178" s="250">
        <v>194208</v>
      </c>
      <c r="O178" s="250">
        <v>971040</v>
      </c>
      <c r="P178" s="246" t="s">
        <v>6</v>
      </c>
      <c r="Q178" s="246" t="s">
        <v>136</v>
      </c>
      <c r="R178" s="246" t="s">
        <v>137</v>
      </c>
      <c r="S178" s="252"/>
      <c r="T178" s="252"/>
      <c r="U178" s="251">
        <v>600000</v>
      </c>
      <c r="V178" s="251">
        <v>200000</v>
      </c>
      <c r="W178" s="251">
        <v>800000</v>
      </c>
      <c r="X178" s="251">
        <v>600000</v>
      </c>
      <c r="Y178" s="251">
        <v>200000</v>
      </c>
      <c r="Z178" s="251">
        <v>800000</v>
      </c>
      <c r="AA178" s="258">
        <v>1</v>
      </c>
      <c r="AB178" s="253">
        <v>13</v>
      </c>
      <c r="AC178" s="253">
        <v>8</v>
      </c>
      <c r="AD178" s="253">
        <v>21</v>
      </c>
    </row>
    <row r="179" spans="1:34" customHeight="1" ht="15">
      <c r="A179" s="246" t="s">
        <v>514</v>
      </c>
      <c r="B179" s="246" t="s">
        <v>5</v>
      </c>
      <c r="C179" s="246" t="s">
        <v>14</v>
      </c>
      <c r="D179" s="246" t="s">
        <v>27</v>
      </c>
      <c r="E179" s="247" t="s">
        <v>272</v>
      </c>
      <c r="F179" s="246" t="s">
        <v>515</v>
      </c>
      <c r="G179" s="248" t="s">
        <v>103</v>
      </c>
      <c r="H179" s="249" t="s">
        <v>516</v>
      </c>
      <c r="I179" s="246" t="s">
        <v>12</v>
      </c>
      <c r="J179" s="246" t="s">
        <v>135</v>
      </c>
      <c r="K179" s="250">
        <v>554400</v>
      </c>
      <c r="L179" s="250">
        <v>0</v>
      </c>
      <c r="M179" s="250">
        <v>184800</v>
      </c>
      <c r="N179" s="250">
        <v>184800</v>
      </c>
      <c r="O179" s="250">
        <v>924000</v>
      </c>
      <c r="P179" s="246" t="s">
        <v>6</v>
      </c>
      <c r="Q179" s="246" t="s">
        <v>136</v>
      </c>
      <c r="R179" s="246" t="s">
        <v>137</v>
      </c>
      <c r="S179" s="252"/>
      <c r="T179" s="252"/>
      <c r="U179" s="251">
        <v>600000</v>
      </c>
      <c r="V179" s="251">
        <v>200000</v>
      </c>
      <c r="W179" s="251">
        <v>800000</v>
      </c>
      <c r="X179" s="251">
        <v>600000</v>
      </c>
      <c r="Y179" s="251">
        <v>200000</v>
      </c>
      <c r="Z179" s="251">
        <v>800000</v>
      </c>
      <c r="AA179" s="258">
        <v>1</v>
      </c>
      <c r="AB179" s="253">
        <v>18</v>
      </c>
      <c r="AC179" s="253">
        <v>2</v>
      </c>
      <c r="AD179" s="253">
        <v>20</v>
      </c>
    </row>
    <row r="180" spans="1:34" customHeight="1" ht="15">
      <c r="A180" s="246" t="s">
        <v>517</v>
      </c>
      <c r="B180" s="246" t="s">
        <v>5</v>
      </c>
      <c r="C180" s="246" t="s">
        <v>14</v>
      </c>
      <c r="D180" s="246" t="s">
        <v>39</v>
      </c>
      <c r="E180" s="247" t="s">
        <v>324</v>
      </c>
      <c r="F180" s="246" t="s">
        <v>518</v>
      </c>
      <c r="G180" s="248" t="s">
        <v>103</v>
      </c>
      <c r="H180" s="249" t="s">
        <v>519</v>
      </c>
      <c r="I180" s="246" t="s">
        <v>7</v>
      </c>
      <c r="J180" s="246" t="s">
        <v>199</v>
      </c>
      <c r="K180" s="250">
        <v>4164713.9</v>
      </c>
      <c r="L180" s="250">
        <v>0</v>
      </c>
      <c r="M180" s="250">
        <v>1388237.97</v>
      </c>
      <c r="N180" s="250">
        <v>1388237.97</v>
      </c>
      <c r="O180" s="250">
        <v>6941189.84</v>
      </c>
      <c r="P180" s="246" t="s">
        <v>6</v>
      </c>
      <c r="Q180" s="246" t="s">
        <v>136</v>
      </c>
      <c r="R180" s="246" t="s">
        <v>137</v>
      </c>
      <c r="S180" s="252"/>
      <c r="T180" s="252"/>
      <c r="U180" s="251">
        <v>4287792</v>
      </c>
      <c r="V180" s="251">
        <v>1429264</v>
      </c>
      <c r="W180" s="251">
        <v>5717056</v>
      </c>
      <c r="X180" s="251">
        <v>4287792</v>
      </c>
      <c r="Y180" s="251">
        <v>1429264</v>
      </c>
      <c r="Z180" s="251">
        <v>5717056</v>
      </c>
      <c r="AA180" s="258">
        <v>3</v>
      </c>
      <c r="AB180" s="253">
        <v>245</v>
      </c>
      <c r="AC180" s="253">
        <v>39</v>
      </c>
      <c r="AD180" s="253">
        <v>284</v>
      </c>
    </row>
    <row r="181" spans="1:34" customHeight="1" ht="15">
      <c r="A181" s="246" t="s">
        <v>520</v>
      </c>
      <c r="B181" s="246" t="s">
        <v>5</v>
      </c>
      <c r="C181" s="246" t="s">
        <v>14</v>
      </c>
      <c r="D181" s="246" t="s">
        <v>39</v>
      </c>
      <c r="E181" s="247" t="s">
        <v>272</v>
      </c>
      <c r="F181" s="246" t="s">
        <v>521</v>
      </c>
      <c r="G181" s="248" t="s">
        <v>103</v>
      </c>
      <c r="H181" s="249" t="s">
        <v>522</v>
      </c>
      <c r="I181" s="246" t="s">
        <v>12</v>
      </c>
      <c r="J181" s="246" t="s">
        <v>135</v>
      </c>
      <c r="K181" s="250">
        <v>599688</v>
      </c>
      <c r="L181" s="250">
        <v>0</v>
      </c>
      <c r="M181" s="250">
        <v>199896</v>
      </c>
      <c r="N181" s="250">
        <v>199896</v>
      </c>
      <c r="O181" s="250">
        <v>999480</v>
      </c>
      <c r="P181" s="246" t="s">
        <v>6</v>
      </c>
      <c r="Q181" s="246" t="s">
        <v>136</v>
      </c>
      <c r="R181" s="246" t="s">
        <v>137</v>
      </c>
      <c r="S181" s="252"/>
      <c r="T181" s="252"/>
      <c r="U181" s="251">
        <v>600000</v>
      </c>
      <c r="V181" s="251">
        <v>200000</v>
      </c>
      <c r="W181" s="251">
        <v>800000</v>
      </c>
      <c r="X181" s="251">
        <v>600000</v>
      </c>
      <c r="Y181" s="251">
        <v>200000</v>
      </c>
      <c r="Z181" s="251">
        <v>800000</v>
      </c>
      <c r="AA181" s="258">
        <v>1</v>
      </c>
      <c r="AB181" s="253">
        <v>52</v>
      </c>
      <c r="AC181" s="253">
        <v>73</v>
      </c>
      <c r="AD181" s="253">
        <v>125</v>
      </c>
    </row>
    <row r="182" spans="1:34" customHeight="1" ht="15">
      <c r="A182" s="246" t="s">
        <v>523</v>
      </c>
      <c r="B182" s="246" t="s">
        <v>5</v>
      </c>
      <c r="C182" s="246" t="s">
        <v>14</v>
      </c>
      <c r="D182" s="246" t="s">
        <v>39</v>
      </c>
      <c r="E182" s="247" t="s">
        <v>279</v>
      </c>
      <c r="F182" s="246" t="s">
        <v>524</v>
      </c>
      <c r="G182" s="248" t="s">
        <v>103</v>
      </c>
      <c r="H182" s="249" t="s">
        <v>525</v>
      </c>
      <c r="I182" s="246" t="s">
        <v>12</v>
      </c>
      <c r="J182" s="246" t="s">
        <v>135</v>
      </c>
      <c r="K182" s="250">
        <v>599688</v>
      </c>
      <c r="L182" s="250">
        <v>0</v>
      </c>
      <c r="M182" s="250">
        <v>199896</v>
      </c>
      <c r="N182" s="250">
        <v>199896</v>
      </c>
      <c r="O182" s="250">
        <v>999480</v>
      </c>
      <c r="P182" s="246" t="s">
        <v>6</v>
      </c>
      <c r="Q182" s="246" t="s">
        <v>136</v>
      </c>
      <c r="R182" s="246" t="s">
        <v>137</v>
      </c>
      <c r="S182" s="252"/>
      <c r="T182" s="252"/>
      <c r="U182" s="251">
        <v>600000</v>
      </c>
      <c r="V182" s="251">
        <v>200000</v>
      </c>
      <c r="W182" s="251">
        <v>800000</v>
      </c>
      <c r="X182" s="251">
        <v>600000</v>
      </c>
      <c r="Y182" s="251">
        <v>200000</v>
      </c>
      <c r="Z182" s="251">
        <v>800000</v>
      </c>
      <c r="AA182" s="258">
        <v>1</v>
      </c>
      <c r="AB182" s="253">
        <v>89</v>
      </c>
      <c r="AC182" s="253">
        <v>32</v>
      </c>
      <c r="AD182" s="253">
        <v>121</v>
      </c>
    </row>
    <row r="183" spans="1:34" customHeight="1" ht="15">
      <c r="A183" s="246" t="s">
        <v>526</v>
      </c>
      <c r="B183" s="246" t="s">
        <v>5</v>
      </c>
      <c r="C183" s="246" t="s">
        <v>14</v>
      </c>
      <c r="D183" s="246" t="s">
        <v>39</v>
      </c>
      <c r="E183" s="247" t="s">
        <v>324</v>
      </c>
      <c r="F183" s="246" t="s">
        <v>527</v>
      </c>
      <c r="G183" s="248" t="s">
        <v>103</v>
      </c>
      <c r="H183" s="249" t="s">
        <v>528</v>
      </c>
      <c r="I183" s="246" t="s">
        <v>12</v>
      </c>
      <c r="J183" s="246" t="s">
        <v>135</v>
      </c>
      <c r="K183" s="250">
        <v>599688</v>
      </c>
      <c r="L183" s="250">
        <v>0</v>
      </c>
      <c r="M183" s="250">
        <v>199896</v>
      </c>
      <c r="N183" s="250">
        <v>199896</v>
      </c>
      <c r="O183" s="250">
        <v>999480</v>
      </c>
      <c r="P183" s="246" t="s">
        <v>6</v>
      </c>
      <c r="Q183" s="246" t="s">
        <v>136</v>
      </c>
      <c r="R183" s="246" t="s">
        <v>137</v>
      </c>
      <c r="S183" s="252"/>
      <c r="T183" s="252"/>
      <c r="U183" s="251">
        <v>600000</v>
      </c>
      <c r="V183" s="251">
        <v>200000</v>
      </c>
      <c r="W183" s="251">
        <v>800000</v>
      </c>
      <c r="X183" s="251">
        <v>200000</v>
      </c>
      <c r="Y183" s="251">
        <v>600000</v>
      </c>
      <c r="Z183" s="251">
        <v>800000</v>
      </c>
      <c r="AA183" s="258">
        <v>1</v>
      </c>
      <c r="AB183" s="253">
        <v>876</v>
      </c>
      <c r="AC183" s="253">
        <v>513</v>
      </c>
      <c r="AD183" s="253">
        <v>1389</v>
      </c>
    </row>
    <row r="184" spans="1:34" customHeight="1" ht="15">
      <c r="A184" s="246" t="s">
        <v>529</v>
      </c>
      <c r="B184" s="246" t="s">
        <v>5</v>
      </c>
      <c r="C184" s="246" t="s">
        <v>14</v>
      </c>
      <c r="D184" s="246" t="s">
        <v>39</v>
      </c>
      <c r="E184" s="247" t="s">
        <v>272</v>
      </c>
      <c r="F184" s="246" t="s">
        <v>530</v>
      </c>
      <c r="G184" s="248" t="s">
        <v>103</v>
      </c>
      <c r="H184" s="249" t="s">
        <v>531</v>
      </c>
      <c r="I184" s="246" t="s">
        <v>12</v>
      </c>
      <c r="J184" s="246" t="s">
        <v>135</v>
      </c>
      <c r="K184" s="250">
        <v>599688</v>
      </c>
      <c r="L184" s="250">
        <v>0</v>
      </c>
      <c r="M184" s="250">
        <v>199896</v>
      </c>
      <c r="N184" s="250">
        <v>199896</v>
      </c>
      <c r="O184" s="250">
        <v>999480</v>
      </c>
      <c r="P184" s="246" t="s">
        <v>6</v>
      </c>
      <c r="Q184" s="246" t="s">
        <v>136</v>
      </c>
      <c r="R184" s="246" t="s">
        <v>137</v>
      </c>
      <c r="S184" s="252"/>
      <c r="T184" s="252"/>
      <c r="U184" s="251">
        <v>600000</v>
      </c>
      <c r="V184" s="251">
        <v>200000</v>
      </c>
      <c r="W184" s="251">
        <v>800000</v>
      </c>
      <c r="X184" s="251">
        <v>600000</v>
      </c>
      <c r="Y184" s="251">
        <v>200000</v>
      </c>
      <c r="Z184" s="251">
        <v>800000</v>
      </c>
      <c r="AA184" s="258">
        <v>1</v>
      </c>
      <c r="AB184" s="253">
        <v>28</v>
      </c>
      <c r="AC184" s="253">
        <v>34</v>
      </c>
      <c r="AD184" s="253">
        <v>62</v>
      </c>
    </row>
    <row r="185" spans="1:34" customHeight="1" ht="15">
      <c r="A185" s="246" t="s">
        <v>532</v>
      </c>
      <c r="B185" s="246" t="s">
        <v>5</v>
      </c>
      <c r="C185" s="246" t="s">
        <v>14</v>
      </c>
      <c r="D185" s="246" t="s">
        <v>76</v>
      </c>
      <c r="E185" s="247" t="s">
        <v>279</v>
      </c>
      <c r="F185" s="246" t="s">
        <v>533</v>
      </c>
      <c r="G185" s="248" t="s">
        <v>103</v>
      </c>
      <c r="H185" s="249" t="s">
        <v>534</v>
      </c>
      <c r="I185" s="246" t="s">
        <v>7</v>
      </c>
      <c r="J185" s="246" t="s">
        <v>199</v>
      </c>
      <c r="K185" s="250">
        <v>2933458.43</v>
      </c>
      <c r="L185" s="250">
        <v>0</v>
      </c>
      <c r="M185" s="250">
        <v>977819.48</v>
      </c>
      <c r="N185" s="250">
        <v>977819.48</v>
      </c>
      <c r="O185" s="250">
        <v>4889097.39</v>
      </c>
      <c r="P185" s="246" t="s">
        <v>6</v>
      </c>
      <c r="Q185" s="246" t="s">
        <v>136</v>
      </c>
      <c r="R185" s="246" t="s">
        <v>137</v>
      </c>
      <c r="S185" s="252"/>
      <c r="T185" s="252"/>
      <c r="U185" s="251">
        <v>2986938</v>
      </c>
      <c r="V185" s="251">
        <v>995646</v>
      </c>
      <c r="W185" s="251">
        <v>3982584</v>
      </c>
      <c r="X185" s="251">
        <v>2986938</v>
      </c>
      <c r="Y185" s="251">
        <v>995646</v>
      </c>
      <c r="Z185" s="251">
        <v>3982584</v>
      </c>
      <c r="AA185" s="258">
        <v>3</v>
      </c>
      <c r="AB185" s="253">
        <v>73</v>
      </c>
      <c r="AC185" s="253">
        <v>48</v>
      </c>
      <c r="AD185" s="253">
        <v>121</v>
      </c>
    </row>
    <row r="186" spans="1:34" customHeight="1" ht="15">
      <c r="A186" s="246" t="s">
        <v>535</v>
      </c>
      <c r="B186" s="246" t="s">
        <v>5</v>
      </c>
      <c r="C186" s="246" t="s">
        <v>14</v>
      </c>
      <c r="D186" s="246" t="s">
        <v>76</v>
      </c>
      <c r="E186" s="247" t="s">
        <v>324</v>
      </c>
      <c r="F186" s="246" t="s">
        <v>536</v>
      </c>
      <c r="G186" s="248" t="s">
        <v>103</v>
      </c>
      <c r="H186" s="249" t="s">
        <v>537</v>
      </c>
      <c r="I186" s="246" t="s">
        <v>12</v>
      </c>
      <c r="J186" s="246" t="s">
        <v>135</v>
      </c>
      <c r="K186" s="250">
        <v>598140</v>
      </c>
      <c r="L186" s="250">
        <v>0</v>
      </c>
      <c r="M186" s="250">
        <v>199380</v>
      </c>
      <c r="N186" s="250">
        <v>199380</v>
      </c>
      <c r="O186" s="250">
        <v>996900</v>
      </c>
      <c r="P186" s="246" t="s">
        <v>6</v>
      </c>
      <c r="Q186" s="246" t="s">
        <v>136</v>
      </c>
      <c r="R186" s="246" t="s">
        <v>137</v>
      </c>
      <c r="S186" s="252"/>
      <c r="T186" s="252"/>
      <c r="U186" s="251">
        <v>600000</v>
      </c>
      <c r="V186" s="251">
        <v>200000</v>
      </c>
      <c r="W186" s="251">
        <v>800000</v>
      </c>
      <c r="X186" s="251">
        <v>600000</v>
      </c>
      <c r="Y186" s="251">
        <v>200000</v>
      </c>
      <c r="Z186" s="251">
        <v>800000</v>
      </c>
      <c r="AA186" s="258">
        <v>1</v>
      </c>
      <c r="AB186" s="253">
        <v>17</v>
      </c>
      <c r="AC186" s="253">
        <v>8</v>
      </c>
      <c r="AD186" s="253">
        <v>25</v>
      </c>
    </row>
    <row r="187" spans="1:34" customHeight="1" ht="15">
      <c r="A187" s="246" t="s">
        <v>538</v>
      </c>
      <c r="B187" s="246" t="s">
        <v>5</v>
      </c>
      <c r="C187" s="246" t="s">
        <v>14</v>
      </c>
      <c r="D187" s="246" t="s">
        <v>76</v>
      </c>
      <c r="E187" s="247" t="s">
        <v>279</v>
      </c>
      <c r="F187" s="246" t="s">
        <v>539</v>
      </c>
      <c r="G187" s="248" t="s">
        <v>103</v>
      </c>
      <c r="H187" s="249" t="s">
        <v>540</v>
      </c>
      <c r="I187" s="246" t="s">
        <v>12</v>
      </c>
      <c r="J187" s="246" t="s">
        <v>135</v>
      </c>
      <c r="K187" s="250">
        <v>596399.92</v>
      </c>
      <c r="L187" s="250">
        <v>0</v>
      </c>
      <c r="M187" s="250">
        <v>198799.97</v>
      </c>
      <c r="N187" s="250">
        <v>198799.97</v>
      </c>
      <c r="O187" s="250">
        <v>993999.87</v>
      </c>
      <c r="P187" s="246" t="s">
        <v>6</v>
      </c>
      <c r="Q187" s="246" t="s">
        <v>136</v>
      </c>
      <c r="R187" s="246" t="s">
        <v>137</v>
      </c>
      <c r="S187" s="252"/>
      <c r="T187" s="252"/>
      <c r="U187" s="251">
        <v>596400</v>
      </c>
      <c r="V187" s="251">
        <v>198800</v>
      </c>
      <c r="W187" s="251">
        <v>795200</v>
      </c>
      <c r="X187" s="251">
        <v>596400</v>
      </c>
      <c r="Y187" s="251">
        <v>198800</v>
      </c>
      <c r="Z187" s="251">
        <v>795200</v>
      </c>
      <c r="AA187" s="258">
        <v>1</v>
      </c>
      <c r="AB187" s="253">
        <v>85</v>
      </c>
      <c r="AC187" s="253">
        <v>53</v>
      </c>
      <c r="AD187" s="253">
        <v>138</v>
      </c>
    </row>
    <row r="188" spans="1:34" customHeight="1" ht="15">
      <c r="A188" s="246" t="s">
        <v>541</v>
      </c>
      <c r="B188" s="246" t="s">
        <v>5</v>
      </c>
      <c r="C188" s="246" t="s">
        <v>14</v>
      </c>
      <c r="D188" s="246" t="s">
        <v>76</v>
      </c>
      <c r="E188" s="247" t="s">
        <v>324</v>
      </c>
      <c r="F188" s="246" t="s">
        <v>536</v>
      </c>
      <c r="G188" s="248" t="s">
        <v>103</v>
      </c>
      <c r="H188" s="249" t="s">
        <v>537</v>
      </c>
      <c r="I188" s="246" t="s">
        <v>12</v>
      </c>
      <c r="J188" s="246" t="s">
        <v>135</v>
      </c>
      <c r="K188" s="250">
        <v>598140</v>
      </c>
      <c r="L188" s="250">
        <v>0</v>
      </c>
      <c r="M188" s="250">
        <v>199380</v>
      </c>
      <c r="N188" s="250">
        <v>199380</v>
      </c>
      <c r="O188" s="250">
        <v>996900</v>
      </c>
      <c r="P188" s="246" t="s">
        <v>6</v>
      </c>
      <c r="Q188" s="246" t="s">
        <v>136</v>
      </c>
      <c r="R188" s="246" t="s">
        <v>137</v>
      </c>
      <c r="S188" s="252"/>
      <c r="T188" s="252"/>
      <c r="U188" s="251">
        <v>600000</v>
      </c>
      <c r="V188" s="251">
        <v>200000</v>
      </c>
      <c r="W188" s="251">
        <v>800000</v>
      </c>
      <c r="X188" s="251">
        <v>600000</v>
      </c>
      <c r="Y188" s="251">
        <v>200000</v>
      </c>
      <c r="Z188" s="251">
        <v>800000</v>
      </c>
      <c r="AA188" s="258">
        <v>1</v>
      </c>
      <c r="AB188" s="253">
        <v>26</v>
      </c>
      <c r="AC188" s="253">
        <v>2</v>
      </c>
      <c r="AD188" s="253">
        <v>28</v>
      </c>
    </row>
    <row r="189" spans="1:34" customHeight="1" ht="15">
      <c r="A189" s="246" t="s">
        <v>542</v>
      </c>
      <c r="B189" s="246" t="s">
        <v>5</v>
      </c>
      <c r="C189" s="246" t="s">
        <v>14</v>
      </c>
      <c r="D189" s="246" t="s">
        <v>76</v>
      </c>
      <c r="E189" s="247" t="s">
        <v>324</v>
      </c>
      <c r="F189" s="246" t="s">
        <v>536</v>
      </c>
      <c r="G189" s="248" t="s">
        <v>103</v>
      </c>
      <c r="H189" s="249" t="s">
        <v>543</v>
      </c>
      <c r="I189" s="246" t="s">
        <v>12</v>
      </c>
      <c r="J189" s="246" t="s">
        <v>135</v>
      </c>
      <c r="K189" s="250">
        <v>585480</v>
      </c>
      <c r="L189" s="250">
        <v>0</v>
      </c>
      <c r="M189" s="250">
        <v>195160</v>
      </c>
      <c r="N189" s="250">
        <v>195160</v>
      </c>
      <c r="O189" s="250">
        <v>975800</v>
      </c>
      <c r="P189" s="246" t="s">
        <v>6</v>
      </c>
      <c r="Q189" s="246" t="s">
        <v>136</v>
      </c>
      <c r="R189" s="246" t="s">
        <v>137</v>
      </c>
      <c r="S189" s="252"/>
      <c r="T189" s="252"/>
      <c r="U189" s="251">
        <v>588000</v>
      </c>
      <c r="V189" s="251">
        <v>196000</v>
      </c>
      <c r="W189" s="251">
        <v>784000</v>
      </c>
      <c r="X189" s="251">
        <v>588000</v>
      </c>
      <c r="Y189" s="251">
        <v>196000</v>
      </c>
      <c r="Z189" s="251">
        <v>784000</v>
      </c>
      <c r="AA189" s="258">
        <v>1</v>
      </c>
      <c r="AB189" s="253">
        <v>28</v>
      </c>
      <c r="AC189" s="253">
        <v>7</v>
      </c>
      <c r="AD189" s="253">
        <v>35</v>
      </c>
    </row>
    <row r="190" spans="1:34" customHeight="1" ht="15">
      <c r="A190" s="246" t="s">
        <v>544</v>
      </c>
      <c r="B190" s="246" t="s">
        <v>5</v>
      </c>
      <c r="C190" s="246" t="s">
        <v>14</v>
      </c>
      <c r="D190" s="246" t="s">
        <v>76</v>
      </c>
      <c r="E190" s="247" t="s">
        <v>279</v>
      </c>
      <c r="F190" s="246" t="s">
        <v>539</v>
      </c>
      <c r="G190" s="248" t="s">
        <v>133</v>
      </c>
      <c r="H190" s="249" t="s">
        <v>545</v>
      </c>
      <c r="I190" s="246" t="s">
        <v>12</v>
      </c>
      <c r="J190" s="246" t="s">
        <v>135</v>
      </c>
      <c r="K190" s="250">
        <v>507000</v>
      </c>
      <c r="L190" s="250">
        <v>0</v>
      </c>
      <c r="M190" s="250">
        <v>169000</v>
      </c>
      <c r="N190" s="250">
        <v>169000</v>
      </c>
      <c r="O190" s="250">
        <v>845000</v>
      </c>
      <c r="P190" s="246" t="s">
        <v>6</v>
      </c>
      <c r="Q190" s="246" t="s">
        <v>136</v>
      </c>
      <c r="R190" s="246" t="s">
        <v>137</v>
      </c>
      <c r="S190" s="252"/>
      <c r="T190" s="252"/>
      <c r="U190" s="251">
        <v>600000</v>
      </c>
      <c r="V190" s="251">
        <v>200000</v>
      </c>
      <c r="W190" s="251">
        <v>800000</v>
      </c>
      <c r="X190" s="251">
        <v>600000</v>
      </c>
      <c r="Y190" s="251">
        <v>200000</v>
      </c>
      <c r="Z190" s="251">
        <v>800000</v>
      </c>
      <c r="AA190" s="258">
        <v>1</v>
      </c>
      <c r="AB190" s="253">
        <v>58</v>
      </c>
      <c r="AC190" s="253">
        <v>60</v>
      </c>
      <c r="AD190" s="253">
        <v>118</v>
      </c>
    </row>
    <row r="191" spans="1:34" customHeight="1" ht="15">
      <c r="A191" s="246" t="s">
        <v>546</v>
      </c>
      <c r="B191" s="246" t="s">
        <v>5</v>
      </c>
      <c r="C191" s="246" t="s">
        <v>14</v>
      </c>
      <c r="D191" s="246" t="s">
        <v>76</v>
      </c>
      <c r="E191" s="247" t="s">
        <v>324</v>
      </c>
      <c r="F191" s="246" t="s">
        <v>536</v>
      </c>
      <c r="G191" s="248" t="s">
        <v>103</v>
      </c>
      <c r="H191" s="249" t="s">
        <v>537</v>
      </c>
      <c r="I191" s="246" t="s">
        <v>12</v>
      </c>
      <c r="J191" s="246" t="s">
        <v>135</v>
      </c>
      <c r="K191" s="250">
        <v>628800</v>
      </c>
      <c r="L191" s="250">
        <v>0</v>
      </c>
      <c r="M191" s="250">
        <v>209600</v>
      </c>
      <c r="N191" s="250">
        <v>209600</v>
      </c>
      <c r="O191" s="250">
        <v>1048000</v>
      </c>
      <c r="P191" s="246" t="s">
        <v>6</v>
      </c>
      <c r="Q191" s="246" t="s">
        <v>136</v>
      </c>
      <c r="R191" s="246" t="s">
        <v>137</v>
      </c>
      <c r="S191" s="252"/>
      <c r="T191" s="252"/>
      <c r="U191" s="251">
        <v>600000</v>
      </c>
      <c r="V191" s="251">
        <v>200000</v>
      </c>
      <c r="W191" s="251">
        <v>800000</v>
      </c>
      <c r="X191" s="251">
        <v>600000</v>
      </c>
      <c r="Y191" s="251">
        <v>200000</v>
      </c>
      <c r="Z191" s="251">
        <v>800000</v>
      </c>
      <c r="AA191" s="258">
        <v>1</v>
      </c>
      <c r="AB191" s="253">
        <v>25</v>
      </c>
      <c r="AC191" s="253">
        <v>23</v>
      </c>
      <c r="AD191" s="253">
        <v>48</v>
      </c>
    </row>
    <row r="192" spans="1:34" customHeight="1" ht="15">
      <c r="A192" s="246" t="s">
        <v>547</v>
      </c>
      <c r="B192" s="246" t="s">
        <v>5</v>
      </c>
      <c r="C192" s="246" t="s">
        <v>14</v>
      </c>
      <c r="D192" s="246" t="s">
        <v>76</v>
      </c>
      <c r="E192" s="247" t="s">
        <v>324</v>
      </c>
      <c r="F192" s="246" t="s">
        <v>536</v>
      </c>
      <c r="G192" s="248" t="s">
        <v>133</v>
      </c>
      <c r="H192" s="249" t="s">
        <v>548</v>
      </c>
      <c r="I192" s="246" t="s">
        <v>12</v>
      </c>
      <c r="J192" s="246" t="s">
        <v>135</v>
      </c>
      <c r="K192" s="250">
        <v>599100</v>
      </c>
      <c r="L192" s="250">
        <v>0</v>
      </c>
      <c r="M192" s="250">
        <v>199700</v>
      </c>
      <c r="N192" s="250">
        <v>199700</v>
      </c>
      <c r="O192" s="250">
        <v>998500</v>
      </c>
      <c r="P192" s="246" t="s">
        <v>6</v>
      </c>
      <c r="Q192" s="246" t="s">
        <v>136</v>
      </c>
      <c r="R192" s="246" t="s">
        <v>137</v>
      </c>
      <c r="S192" s="252"/>
      <c r="T192" s="252"/>
      <c r="U192" s="251">
        <v>600000</v>
      </c>
      <c r="V192" s="251">
        <v>200000</v>
      </c>
      <c r="W192" s="251">
        <v>800000</v>
      </c>
      <c r="X192" s="251">
        <v>600000</v>
      </c>
      <c r="Y192" s="251">
        <v>200000</v>
      </c>
      <c r="Z192" s="251">
        <v>800000</v>
      </c>
      <c r="AA192" s="258">
        <v>1</v>
      </c>
      <c r="AB192" s="253">
        <v>17</v>
      </c>
      <c r="AC192" s="253">
        <v>0</v>
      </c>
      <c r="AD192" s="253">
        <v>17</v>
      </c>
    </row>
    <row r="193" spans="1:34" customHeight="1" ht="15">
      <c r="A193" s="246" t="s">
        <v>549</v>
      </c>
      <c r="B193" s="246" t="s">
        <v>5</v>
      </c>
      <c r="C193" s="246" t="s">
        <v>14</v>
      </c>
      <c r="D193" s="246" t="s">
        <v>76</v>
      </c>
      <c r="E193" s="247" t="s">
        <v>279</v>
      </c>
      <c r="F193" s="246" t="s">
        <v>550</v>
      </c>
      <c r="G193" s="248" t="s">
        <v>133</v>
      </c>
      <c r="H193" s="249" t="s">
        <v>551</v>
      </c>
      <c r="I193" s="246" t="s">
        <v>12</v>
      </c>
      <c r="J193" s="246" t="s">
        <v>135</v>
      </c>
      <c r="K193" s="250">
        <v>543108</v>
      </c>
      <c r="L193" s="250">
        <v>0</v>
      </c>
      <c r="M193" s="250">
        <v>181036</v>
      </c>
      <c r="N193" s="250">
        <v>181036</v>
      </c>
      <c r="O193" s="250">
        <v>905180</v>
      </c>
      <c r="P193" s="246" t="s">
        <v>6</v>
      </c>
      <c r="Q193" s="246" t="s">
        <v>136</v>
      </c>
      <c r="R193" s="246" t="s">
        <v>137</v>
      </c>
      <c r="S193" s="252"/>
      <c r="T193" s="252"/>
      <c r="U193" s="251">
        <v>600000</v>
      </c>
      <c r="V193" s="251">
        <v>200000</v>
      </c>
      <c r="W193" s="251">
        <v>800000</v>
      </c>
      <c r="X193" s="251">
        <v>600000</v>
      </c>
      <c r="Y193" s="251">
        <v>200000</v>
      </c>
      <c r="Z193" s="251">
        <v>800000</v>
      </c>
      <c r="AA193" s="258">
        <v>1</v>
      </c>
      <c r="AB193" s="253">
        <v>100</v>
      </c>
      <c r="AC193" s="253">
        <v>170</v>
      </c>
      <c r="AD193" s="253">
        <v>270</v>
      </c>
    </row>
    <row r="194" spans="1:34" customHeight="1" ht="15">
      <c r="A194" s="246" t="s">
        <v>552</v>
      </c>
      <c r="B194" s="246" t="s">
        <v>5</v>
      </c>
      <c r="C194" s="246" t="s">
        <v>14</v>
      </c>
      <c r="D194" s="246" t="s">
        <v>76</v>
      </c>
      <c r="E194" s="247" t="s">
        <v>279</v>
      </c>
      <c r="F194" s="246" t="s">
        <v>550</v>
      </c>
      <c r="G194" s="248" t="s">
        <v>133</v>
      </c>
      <c r="H194" s="249" t="s">
        <v>553</v>
      </c>
      <c r="I194" s="246" t="s">
        <v>12</v>
      </c>
      <c r="J194" s="246" t="s">
        <v>135</v>
      </c>
      <c r="K194" s="250">
        <v>540000</v>
      </c>
      <c r="L194" s="250">
        <v>0</v>
      </c>
      <c r="M194" s="250">
        <v>180000</v>
      </c>
      <c r="N194" s="250">
        <v>180000</v>
      </c>
      <c r="O194" s="250">
        <v>900000</v>
      </c>
      <c r="P194" s="246" t="s">
        <v>6</v>
      </c>
      <c r="Q194" s="246" t="s">
        <v>136</v>
      </c>
      <c r="R194" s="246" t="s">
        <v>137</v>
      </c>
      <c r="S194" s="252"/>
      <c r="T194" s="252"/>
      <c r="U194" s="251">
        <v>600000</v>
      </c>
      <c r="V194" s="251">
        <v>200000</v>
      </c>
      <c r="W194" s="251">
        <v>800000</v>
      </c>
      <c r="X194" s="251">
        <v>600000</v>
      </c>
      <c r="Y194" s="251">
        <v>200000</v>
      </c>
      <c r="Z194" s="251">
        <v>800000</v>
      </c>
      <c r="AA194" s="258">
        <v>1</v>
      </c>
      <c r="AB194" s="253">
        <v>34</v>
      </c>
      <c r="AC194" s="253">
        <v>0</v>
      </c>
      <c r="AD194" s="253">
        <v>34</v>
      </c>
    </row>
    <row r="195" spans="1:34" customHeight="1" ht="15">
      <c r="A195" s="246" t="s">
        <v>554</v>
      </c>
      <c r="B195" s="246" t="s">
        <v>5</v>
      </c>
      <c r="C195" s="246" t="s">
        <v>14</v>
      </c>
      <c r="D195" s="246" t="s">
        <v>76</v>
      </c>
      <c r="E195" s="247" t="s">
        <v>279</v>
      </c>
      <c r="F195" s="246" t="s">
        <v>550</v>
      </c>
      <c r="G195" s="248" t="s">
        <v>133</v>
      </c>
      <c r="H195" s="249" t="s">
        <v>555</v>
      </c>
      <c r="I195" s="246" t="s">
        <v>12</v>
      </c>
      <c r="J195" s="246" t="s">
        <v>135</v>
      </c>
      <c r="K195" s="250">
        <v>610305</v>
      </c>
      <c r="L195" s="250">
        <v>0</v>
      </c>
      <c r="M195" s="250">
        <v>203435</v>
      </c>
      <c r="N195" s="250">
        <v>203435</v>
      </c>
      <c r="O195" s="250">
        <v>1017175</v>
      </c>
      <c r="P195" s="246" t="s">
        <v>6</v>
      </c>
      <c r="Q195" s="246" t="s">
        <v>136</v>
      </c>
      <c r="R195" s="246" t="s">
        <v>137</v>
      </c>
      <c r="S195" s="252"/>
      <c r="T195" s="252"/>
      <c r="U195" s="251">
        <v>600000</v>
      </c>
      <c r="V195" s="251">
        <v>200000</v>
      </c>
      <c r="W195" s="251">
        <v>800000</v>
      </c>
      <c r="X195" s="251">
        <v>600000</v>
      </c>
      <c r="Y195" s="251">
        <v>200000</v>
      </c>
      <c r="Z195" s="251">
        <v>800000</v>
      </c>
      <c r="AA195" s="258">
        <v>1</v>
      </c>
      <c r="AB195" s="253">
        <v>23</v>
      </c>
      <c r="AC195" s="253">
        <v>2</v>
      </c>
      <c r="AD195" s="253">
        <v>25</v>
      </c>
    </row>
    <row r="196" spans="1:34" customHeight="1" ht="15">
      <c r="A196" s="246" t="s">
        <v>556</v>
      </c>
      <c r="B196" s="246" t="s">
        <v>5</v>
      </c>
      <c r="C196" s="246" t="s">
        <v>14</v>
      </c>
      <c r="D196" s="246" t="s">
        <v>76</v>
      </c>
      <c r="E196" s="247" t="s">
        <v>324</v>
      </c>
      <c r="F196" s="246" t="s">
        <v>557</v>
      </c>
      <c r="G196" s="248" t="s">
        <v>133</v>
      </c>
      <c r="H196" s="249" t="s">
        <v>558</v>
      </c>
      <c r="I196" s="246" t="s">
        <v>12</v>
      </c>
      <c r="J196" s="246" t="s">
        <v>135</v>
      </c>
      <c r="K196" s="250">
        <v>512400</v>
      </c>
      <c r="L196" s="250">
        <v>0</v>
      </c>
      <c r="M196" s="250">
        <v>170800</v>
      </c>
      <c r="N196" s="250">
        <v>170800</v>
      </c>
      <c r="O196" s="250">
        <v>854000</v>
      </c>
      <c r="P196" s="246" t="s">
        <v>6</v>
      </c>
      <c r="Q196" s="246" t="s">
        <v>136</v>
      </c>
      <c r="R196" s="246" t="s">
        <v>137</v>
      </c>
      <c r="S196" s="252"/>
      <c r="T196" s="252"/>
      <c r="U196" s="251">
        <v>546000</v>
      </c>
      <c r="V196" s="251">
        <v>182000</v>
      </c>
      <c r="W196" s="251">
        <v>728000</v>
      </c>
      <c r="X196" s="251">
        <v>546000</v>
      </c>
      <c r="Y196" s="251">
        <v>182000</v>
      </c>
      <c r="Z196" s="251">
        <v>728000</v>
      </c>
      <c r="AA196" s="258">
        <v>1</v>
      </c>
      <c r="AB196" s="253">
        <v>54</v>
      </c>
      <c r="AC196" s="253">
        <v>13</v>
      </c>
      <c r="AD196" s="253">
        <v>67</v>
      </c>
    </row>
    <row r="197" spans="1:34" customHeight="1" ht="15">
      <c r="A197" s="246" t="s">
        <v>559</v>
      </c>
      <c r="B197" s="246" t="s">
        <v>5</v>
      </c>
      <c r="C197" s="246" t="s">
        <v>14</v>
      </c>
      <c r="D197" s="246" t="s">
        <v>76</v>
      </c>
      <c r="E197" s="247" t="s">
        <v>324</v>
      </c>
      <c r="F197" s="246" t="s">
        <v>557</v>
      </c>
      <c r="G197" s="248" t="s">
        <v>133</v>
      </c>
      <c r="H197" s="249" t="s">
        <v>560</v>
      </c>
      <c r="I197" s="246" t="s">
        <v>12</v>
      </c>
      <c r="J197" s="246" t="s">
        <v>135</v>
      </c>
      <c r="K197" s="250">
        <v>512400</v>
      </c>
      <c r="L197" s="250">
        <v>0</v>
      </c>
      <c r="M197" s="250">
        <v>170800</v>
      </c>
      <c r="N197" s="250">
        <v>170800</v>
      </c>
      <c r="O197" s="250">
        <v>854000</v>
      </c>
      <c r="P197" s="246" t="s">
        <v>6</v>
      </c>
      <c r="Q197" s="246" t="s">
        <v>136</v>
      </c>
      <c r="R197" s="246" t="s">
        <v>137</v>
      </c>
      <c r="S197" s="252"/>
      <c r="T197" s="252"/>
      <c r="U197" s="251">
        <v>546000</v>
      </c>
      <c r="V197" s="251">
        <v>182000</v>
      </c>
      <c r="W197" s="251">
        <v>728000</v>
      </c>
      <c r="X197" s="251">
        <v>546000</v>
      </c>
      <c r="Y197" s="251">
        <v>182000</v>
      </c>
      <c r="Z197" s="251">
        <v>728000</v>
      </c>
      <c r="AA197" s="258">
        <v>1</v>
      </c>
      <c r="AB197" s="253">
        <v>28</v>
      </c>
      <c r="AC197" s="253">
        <v>12</v>
      </c>
      <c r="AD197" s="253">
        <v>40</v>
      </c>
    </row>
    <row r="198" spans="1:34" customHeight="1" ht="15">
      <c r="A198" s="246" t="s">
        <v>561</v>
      </c>
      <c r="B198" s="246" t="s">
        <v>5</v>
      </c>
      <c r="C198" s="246" t="s">
        <v>14</v>
      </c>
      <c r="D198" s="246" t="s">
        <v>76</v>
      </c>
      <c r="E198" s="247" t="s">
        <v>279</v>
      </c>
      <c r="F198" s="246" t="s">
        <v>562</v>
      </c>
      <c r="G198" s="248" t="s">
        <v>133</v>
      </c>
      <c r="H198" s="249" t="s">
        <v>563</v>
      </c>
      <c r="I198" s="246" t="s">
        <v>12</v>
      </c>
      <c r="J198" s="246" t="s">
        <v>135</v>
      </c>
      <c r="K198" s="250">
        <v>591417</v>
      </c>
      <c r="L198" s="250">
        <v>0</v>
      </c>
      <c r="M198" s="250">
        <v>197139</v>
      </c>
      <c r="N198" s="250">
        <v>197139</v>
      </c>
      <c r="O198" s="250">
        <v>985695</v>
      </c>
      <c r="P198" s="246" t="s">
        <v>6</v>
      </c>
      <c r="Q198" s="246" t="s">
        <v>136</v>
      </c>
      <c r="R198" s="246" t="s">
        <v>137</v>
      </c>
      <c r="S198" s="252"/>
      <c r="T198" s="252"/>
      <c r="U198" s="251">
        <v>600000</v>
      </c>
      <c r="V198" s="251">
        <v>200000</v>
      </c>
      <c r="W198" s="251">
        <v>800000</v>
      </c>
      <c r="X198" s="251">
        <v>600000</v>
      </c>
      <c r="Y198" s="251">
        <v>200000</v>
      </c>
      <c r="Z198" s="251">
        <v>800000</v>
      </c>
      <c r="AA198" s="258">
        <v>1</v>
      </c>
      <c r="AB198" s="253">
        <v>19</v>
      </c>
      <c r="AC198" s="253">
        <v>0</v>
      </c>
      <c r="AD198" s="253">
        <v>19</v>
      </c>
    </row>
    <row r="199" spans="1:34" customHeight="1" ht="15">
      <c r="A199" s="246" t="s">
        <v>564</v>
      </c>
      <c r="B199" s="246" t="s">
        <v>5</v>
      </c>
      <c r="C199" s="246" t="s">
        <v>14</v>
      </c>
      <c r="D199" s="246" t="s">
        <v>76</v>
      </c>
      <c r="E199" s="247" t="s">
        <v>279</v>
      </c>
      <c r="F199" s="246" t="s">
        <v>562</v>
      </c>
      <c r="G199" s="248" t="s">
        <v>133</v>
      </c>
      <c r="H199" s="249" t="s">
        <v>565</v>
      </c>
      <c r="I199" s="246" t="s">
        <v>12</v>
      </c>
      <c r="J199" s="246" t="s">
        <v>135</v>
      </c>
      <c r="K199" s="250">
        <v>532800</v>
      </c>
      <c r="L199" s="250">
        <v>0</v>
      </c>
      <c r="M199" s="250">
        <v>177600</v>
      </c>
      <c r="N199" s="250">
        <v>177600</v>
      </c>
      <c r="O199" s="250">
        <v>888000</v>
      </c>
      <c r="P199" s="246" t="s">
        <v>6</v>
      </c>
      <c r="Q199" s="246" t="s">
        <v>136</v>
      </c>
      <c r="R199" s="246" t="s">
        <v>137</v>
      </c>
      <c r="S199" s="252"/>
      <c r="T199" s="252"/>
      <c r="U199" s="251">
        <v>586500</v>
      </c>
      <c r="V199" s="251">
        <v>195500</v>
      </c>
      <c r="W199" s="251">
        <v>782000</v>
      </c>
      <c r="X199" s="251">
        <v>586500</v>
      </c>
      <c r="Y199" s="251">
        <v>195500</v>
      </c>
      <c r="Z199" s="251">
        <v>782000</v>
      </c>
      <c r="AA199" s="258">
        <v>1</v>
      </c>
      <c r="AB199" s="253">
        <v>47</v>
      </c>
      <c r="AC199" s="253">
        <v>22</v>
      </c>
      <c r="AD199" s="253">
        <v>69</v>
      </c>
    </row>
    <row r="200" spans="1:34" customHeight="1" ht="15">
      <c r="A200" s="246" t="s">
        <v>566</v>
      </c>
      <c r="B200" s="246" t="s">
        <v>5</v>
      </c>
      <c r="C200" s="246" t="s">
        <v>14</v>
      </c>
      <c r="D200" s="246" t="s">
        <v>76</v>
      </c>
      <c r="E200" s="247" t="s">
        <v>324</v>
      </c>
      <c r="F200" s="246" t="s">
        <v>536</v>
      </c>
      <c r="G200" s="248" t="s">
        <v>133</v>
      </c>
      <c r="H200" s="249" t="s">
        <v>567</v>
      </c>
      <c r="I200" s="246" t="s">
        <v>12</v>
      </c>
      <c r="J200" s="246" t="s">
        <v>135</v>
      </c>
      <c r="K200" s="250">
        <v>543060</v>
      </c>
      <c r="L200" s="250">
        <v>0</v>
      </c>
      <c r="M200" s="250">
        <v>181020</v>
      </c>
      <c r="N200" s="250">
        <v>181020</v>
      </c>
      <c r="O200" s="250">
        <v>905100</v>
      </c>
      <c r="P200" s="246" t="s">
        <v>6</v>
      </c>
      <c r="Q200" s="246" t="s">
        <v>136</v>
      </c>
      <c r="R200" s="246" t="s">
        <v>137</v>
      </c>
      <c r="S200" s="252"/>
      <c r="T200" s="252"/>
      <c r="U200" s="251">
        <v>546000</v>
      </c>
      <c r="V200" s="251">
        <v>182000</v>
      </c>
      <c r="W200" s="251">
        <v>728000</v>
      </c>
      <c r="X200" s="251">
        <v>546000</v>
      </c>
      <c r="Y200" s="251">
        <v>182000</v>
      </c>
      <c r="Z200" s="251">
        <v>728000</v>
      </c>
      <c r="AA200" s="258">
        <v>1</v>
      </c>
      <c r="AB200" s="253">
        <v>37</v>
      </c>
      <c r="AC200" s="253">
        <v>11</v>
      </c>
      <c r="AD200" s="253">
        <v>48</v>
      </c>
    </row>
    <row r="201" spans="1:34" customHeight="1" ht="15">
      <c r="A201" s="246" t="s">
        <v>568</v>
      </c>
      <c r="B201" s="246" t="s">
        <v>5</v>
      </c>
      <c r="C201" s="246" t="s">
        <v>14</v>
      </c>
      <c r="D201" s="246" t="s">
        <v>76</v>
      </c>
      <c r="E201" s="247" t="s">
        <v>279</v>
      </c>
      <c r="F201" s="246" t="s">
        <v>562</v>
      </c>
      <c r="G201" s="248" t="s">
        <v>133</v>
      </c>
      <c r="H201" s="249" t="s">
        <v>569</v>
      </c>
      <c r="I201" s="246" t="s">
        <v>12</v>
      </c>
      <c r="J201" s="246" t="s">
        <v>135</v>
      </c>
      <c r="K201" s="250">
        <v>532800</v>
      </c>
      <c r="L201" s="250">
        <v>0</v>
      </c>
      <c r="M201" s="250">
        <v>177600</v>
      </c>
      <c r="N201" s="250">
        <v>177600</v>
      </c>
      <c r="O201" s="250">
        <v>888000</v>
      </c>
      <c r="P201" s="246" t="s">
        <v>6</v>
      </c>
      <c r="Q201" s="246" t="s">
        <v>136</v>
      </c>
      <c r="R201" s="246" t="s">
        <v>137</v>
      </c>
      <c r="S201" s="252"/>
      <c r="T201" s="252"/>
      <c r="U201" s="251">
        <v>600000</v>
      </c>
      <c r="V201" s="251">
        <v>200000</v>
      </c>
      <c r="W201" s="251">
        <v>800000</v>
      </c>
      <c r="X201" s="251">
        <v>586500</v>
      </c>
      <c r="Y201" s="251">
        <v>195500</v>
      </c>
      <c r="Z201" s="251">
        <v>782000</v>
      </c>
      <c r="AA201" s="258">
        <v>1</v>
      </c>
      <c r="AB201" s="253">
        <v>21</v>
      </c>
      <c r="AC201" s="253">
        <v>16</v>
      </c>
      <c r="AD201" s="253">
        <v>37</v>
      </c>
    </row>
    <row r="202" spans="1:34" customHeight="1" ht="15">
      <c r="A202" s="246" t="s">
        <v>570</v>
      </c>
      <c r="B202" s="246" t="s">
        <v>5</v>
      </c>
      <c r="C202" s="246" t="s">
        <v>14</v>
      </c>
      <c r="D202" s="246" t="s">
        <v>76</v>
      </c>
      <c r="E202" s="247" t="s">
        <v>279</v>
      </c>
      <c r="F202" s="246" t="s">
        <v>550</v>
      </c>
      <c r="G202" s="248" t="s">
        <v>133</v>
      </c>
      <c r="H202" s="249" t="s">
        <v>571</v>
      </c>
      <c r="I202" s="246" t="s">
        <v>12</v>
      </c>
      <c r="J202" s="246" t="s">
        <v>135</v>
      </c>
      <c r="K202" s="250">
        <v>600000</v>
      </c>
      <c r="L202" s="250">
        <v>0</v>
      </c>
      <c r="M202" s="250">
        <v>200000</v>
      </c>
      <c r="N202" s="250">
        <v>200000</v>
      </c>
      <c r="O202" s="250">
        <v>1000000</v>
      </c>
      <c r="P202" s="246" t="s">
        <v>6</v>
      </c>
      <c r="Q202" s="246" t="s">
        <v>136</v>
      </c>
      <c r="R202" s="246" t="s">
        <v>137</v>
      </c>
      <c r="S202" s="252"/>
      <c r="T202" s="252"/>
      <c r="U202" s="251">
        <v>600000</v>
      </c>
      <c r="V202" s="251">
        <v>200000</v>
      </c>
      <c r="W202" s="251">
        <v>800000</v>
      </c>
      <c r="X202" s="251">
        <v>600000</v>
      </c>
      <c r="Y202" s="251">
        <v>200000</v>
      </c>
      <c r="Z202" s="251">
        <v>800000</v>
      </c>
      <c r="AA202" s="258">
        <v>1</v>
      </c>
      <c r="AB202" s="253">
        <v>0</v>
      </c>
      <c r="AC202" s="253">
        <v>30</v>
      </c>
      <c r="AD202" s="253">
        <v>30</v>
      </c>
    </row>
    <row r="203" spans="1:34" customHeight="1" ht="15">
      <c r="A203" s="246" t="s">
        <v>572</v>
      </c>
      <c r="B203" s="246" t="s">
        <v>5</v>
      </c>
      <c r="C203" s="246" t="s">
        <v>14</v>
      </c>
      <c r="D203" s="246" t="s">
        <v>76</v>
      </c>
      <c r="E203" s="247" t="s">
        <v>324</v>
      </c>
      <c r="F203" s="246" t="s">
        <v>557</v>
      </c>
      <c r="G203" s="248" t="s">
        <v>133</v>
      </c>
      <c r="H203" s="249" t="s">
        <v>573</v>
      </c>
      <c r="I203" s="246" t="s">
        <v>12</v>
      </c>
      <c r="J203" s="246" t="s">
        <v>135</v>
      </c>
      <c r="K203" s="250">
        <v>565200</v>
      </c>
      <c r="L203" s="250">
        <v>0</v>
      </c>
      <c r="M203" s="250">
        <v>188400</v>
      </c>
      <c r="N203" s="250">
        <v>188400</v>
      </c>
      <c r="O203" s="250">
        <v>942000</v>
      </c>
      <c r="P203" s="246" t="s">
        <v>6</v>
      </c>
      <c r="Q203" s="246" t="s">
        <v>136</v>
      </c>
      <c r="R203" s="246" t="s">
        <v>137</v>
      </c>
      <c r="S203" s="252"/>
      <c r="T203" s="252"/>
      <c r="U203" s="251">
        <v>600000</v>
      </c>
      <c r="V203" s="251">
        <v>200000</v>
      </c>
      <c r="W203" s="251">
        <v>800000</v>
      </c>
      <c r="X203" s="251">
        <v>600000</v>
      </c>
      <c r="Y203" s="251">
        <v>200000</v>
      </c>
      <c r="Z203" s="251">
        <v>800000</v>
      </c>
      <c r="AA203" s="258">
        <v>1</v>
      </c>
      <c r="AB203" s="253">
        <v>21</v>
      </c>
      <c r="AC203" s="253">
        <v>13</v>
      </c>
      <c r="AD203" s="253">
        <v>34</v>
      </c>
    </row>
    <row r="204" spans="1:34" customHeight="1" ht="15">
      <c r="A204" s="246" t="s">
        <v>574</v>
      </c>
      <c r="B204" s="246" t="s">
        <v>5</v>
      </c>
      <c r="C204" s="246" t="s">
        <v>14</v>
      </c>
      <c r="D204" s="246" t="s">
        <v>76</v>
      </c>
      <c r="E204" s="247" t="s">
        <v>324</v>
      </c>
      <c r="F204" s="246" t="s">
        <v>557</v>
      </c>
      <c r="G204" s="248" t="s">
        <v>133</v>
      </c>
      <c r="H204" s="249" t="s">
        <v>575</v>
      </c>
      <c r="I204" s="246" t="s">
        <v>12</v>
      </c>
      <c r="J204" s="246" t="s">
        <v>135</v>
      </c>
      <c r="K204" s="250">
        <v>565200</v>
      </c>
      <c r="L204" s="250">
        <v>0</v>
      </c>
      <c r="M204" s="250">
        <v>188400</v>
      </c>
      <c r="N204" s="250">
        <v>188400</v>
      </c>
      <c r="O204" s="250">
        <v>942000</v>
      </c>
      <c r="P204" s="246" t="s">
        <v>6</v>
      </c>
      <c r="Q204" s="246" t="s">
        <v>136</v>
      </c>
      <c r="R204" s="246" t="s">
        <v>137</v>
      </c>
      <c r="S204" s="252"/>
      <c r="T204" s="252"/>
      <c r="U204" s="251">
        <v>600000</v>
      </c>
      <c r="V204" s="251">
        <v>200000</v>
      </c>
      <c r="W204" s="251">
        <v>800000</v>
      </c>
      <c r="X204" s="251">
        <v>600000</v>
      </c>
      <c r="Y204" s="251">
        <v>200000</v>
      </c>
      <c r="Z204" s="251">
        <v>800000</v>
      </c>
      <c r="AA204" s="258">
        <v>1</v>
      </c>
      <c r="AB204" s="253">
        <v>20</v>
      </c>
      <c r="AC204" s="253">
        <v>3</v>
      </c>
      <c r="AD204" s="253">
        <v>23</v>
      </c>
    </row>
    <row r="205" spans="1:34" customHeight="1" ht="15">
      <c r="A205" s="246" t="s">
        <v>576</v>
      </c>
      <c r="B205" s="246" t="s">
        <v>5</v>
      </c>
      <c r="C205" s="246" t="s">
        <v>14</v>
      </c>
      <c r="D205" s="246" t="s">
        <v>76</v>
      </c>
      <c r="E205" s="247" t="s">
        <v>324</v>
      </c>
      <c r="F205" s="246" t="s">
        <v>536</v>
      </c>
      <c r="G205" s="248" t="s">
        <v>133</v>
      </c>
      <c r="H205" s="249" t="s">
        <v>577</v>
      </c>
      <c r="I205" s="246" t="s">
        <v>12</v>
      </c>
      <c r="J205" s="246" t="s">
        <v>135</v>
      </c>
      <c r="K205" s="250">
        <v>598140</v>
      </c>
      <c r="L205" s="250">
        <v>0</v>
      </c>
      <c r="M205" s="250">
        <v>199380</v>
      </c>
      <c r="N205" s="250">
        <v>199380</v>
      </c>
      <c r="O205" s="250">
        <v>996900</v>
      </c>
      <c r="P205" s="246" t="s">
        <v>6</v>
      </c>
      <c r="Q205" s="246" t="s">
        <v>136</v>
      </c>
      <c r="R205" s="246" t="s">
        <v>137</v>
      </c>
      <c r="S205" s="252"/>
      <c r="T205" s="252"/>
      <c r="U205" s="251">
        <v>600000</v>
      </c>
      <c r="V205" s="251">
        <v>200000</v>
      </c>
      <c r="W205" s="251">
        <v>800000</v>
      </c>
      <c r="X205" s="251">
        <v>600000</v>
      </c>
      <c r="Y205" s="251">
        <v>200000</v>
      </c>
      <c r="Z205" s="251">
        <v>800000</v>
      </c>
      <c r="AA205" s="258">
        <v>1</v>
      </c>
      <c r="AB205" s="253">
        <v>50</v>
      </c>
      <c r="AC205" s="253">
        <v>0</v>
      </c>
      <c r="AD205" s="253">
        <v>50</v>
      </c>
    </row>
    <row r="206" spans="1:34" customHeight="1" ht="15">
      <c r="A206" s="246" t="s">
        <v>578</v>
      </c>
      <c r="B206" s="246" t="s">
        <v>5</v>
      </c>
      <c r="C206" s="246" t="s">
        <v>14</v>
      </c>
      <c r="D206" s="246" t="s">
        <v>76</v>
      </c>
      <c r="E206" s="247" t="s">
        <v>279</v>
      </c>
      <c r="F206" s="246" t="s">
        <v>550</v>
      </c>
      <c r="G206" s="248" t="s">
        <v>133</v>
      </c>
      <c r="H206" s="249" t="s">
        <v>579</v>
      </c>
      <c r="I206" s="246" t="s">
        <v>12</v>
      </c>
      <c r="J206" s="246" t="s">
        <v>135</v>
      </c>
      <c r="K206" s="250">
        <v>597624</v>
      </c>
      <c r="L206" s="250">
        <v>0</v>
      </c>
      <c r="M206" s="250">
        <v>199208</v>
      </c>
      <c r="N206" s="250">
        <v>199208</v>
      </c>
      <c r="O206" s="250">
        <v>996040</v>
      </c>
      <c r="P206" s="246" t="s">
        <v>6</v>
      </c>
      <c r="Q206" s="246" t="s">
        <v>136</v>
      </c>
      <c r="R206" s="246" t="s">
        <v>137</v>
      </c>
      <c r="S206" s="252"/>
      <c r="T206" s="252"/>
      <c r="U206" s="251">
        <v>599587.2</v>
      </c>
      <c r="V206" s="251">
        <v>199862.4</v>
      </c>
      <c r="W206" s="251">
        <v>799449.6</v>
      </c>
      <c r="X206" s="251">
        <v>599587.2</v>
      </c>
      <c r="Y206" s="251">
        <v>199862.4</v>
      </c>
      <c r="Z206" s="251">
        <v>799449.6</v>
      </c>
      <c r="AA206" s="258">
        <v>1</v>
      </c>
      <c r="AB206" s="253">
        <v>23</v>
      </c>
      <c r="AC206" s="253">
        <v>9</v>
      </c>
      <c r="AD206" s="253">
        <v>32</v>
      </c>
    </row>
    <row r="207" spans="1:34" customHeight="1" ht="15">
      <c r="A207" s="246" t="s">
        <v>580</v>
      </c>
      <c r="B207" s="246" t="s">
        <v>5</v>
      </c>
      <c r="C207" s="246" t="s">
        <v>14</v>
      </c>
      <c r="D207" s="246" t="s">
        <v>76</v>
      </c>
      <c r="E207" s="247" t="s">
        <v>279</v>
      </c>
      <c r="F207" s="246" t="s">
        <v>550</v>
      </c>
      <c r="G207" s="248" t="s">
        <v>133</v>
      </c>
      <c r="H207" s="249" t="s">
        <v>579</v>
      </c>
      <c r="I207" s="246" t="s">
        <v>12</v>
      </c>
      <c r="J207" s="246" t="s">
        <v>135</v>
      </c>
      <c r="K207" s="250">
        <v>598584</v>
      </c>
      <c r="L207" s="250">
        <v>0</v>
      </c>
      <c r="M207" s="250">
        <v>199528</v>
      </c>
      <c r="N207" s="250">
        <v>199528</v>
      </c>
      <c r="O207" s="250">
        <v>997640</v>
      </c>
      <c r="P207" s="246" t="s">
        <v>6</v>
      </c>
      <c r="Q207" s="246" t="s">
        <v>136</v>
      </c>
      <c r="R207" s="246" t="s">
        <v>137</v>
      </c>
      <c r="S207" s="252"/>
      <c r="T207" s="252"/>
      <c r="U207" s="251">
        <v>599587.2</v>
      </c>
      <c r="V207" s="251">
        <v>199862.4</v>
      </c>
      <c r="W207" s="251">
        <v>799449.6</v>
      </c>
      <c r="X207" s="251">
        <v>599587.2</v>
      </c>
      <c r="Y207" s="251">
        <v>199862.4</v>
      </c>
      <c r="Z207" s="251">
        <v>799449.6</v>
      </c>
      <c r="AA207" s="258">
        <v>1</v>
      </c>
      <c r="AB207" s="253">
        <v>6</v>
      </c>
      <c r="AC207" s="253">
        <v>26</v>
      </c>
      <c r="AD207" s="253">
        <v>32</v>
      </c>
    </row>
    <row r="208" spans="1:34" customHeight="1" ht="15">
      <c r="A208" s="246" t="s">
        <v>581</v>
      </c>
      <c r="B208" s="246" t="s">
        <v>5</v>
      </c>
      <c r="C208" s="246" t="s">
        <v>14</v>
      </c>
      <c r="D208" s="246" t="s">
        <v>76</v>
      </c>
      <c r="E208" s="247" t="s">
        <v>279</v>
      </c>
      <c r="F208" s="246" t="s">
        <v>562</v>
      </c>
      <c r="G208" s="248" t="s">
        <v>133</v>
      </c>
      <c r="H208" s="249" t="s">
        <v>582</v>
      </c>
      <c r="I208" s="246" t="s">
        <v>12</v>
      </c>
      <c r="J208" s="246" t="s">
        <v>135</v>
      </c>
      <c r="K208" s="250">
        <v>532800</v>
      </c>
      <c r="L208" s="250">
        <v>0</v>
      </c>
      <c r="M208" s="250">
        <v>177600</v>
      </c>
      <c r="N208" s="250">
        <v>177600</v>
      </c>
      <c r="O208" s="250">
        <v>888000</v>
      </c>
      <c r="P208" s="246" t="s">
        <v>6</v>
      </c>
      <c r="Q208" s="246" t="s">
        <v>136</v>
      </c>
      <c r="R208" s="246" t="s">
        <v>137</v>
      </c>
      <c r="S208" s="252"/>
      <c r="T208" s="252"/>
      <c r="U208" s="251">
        <v>586500</v>
      </c>
      <c r="V208" s="251">
        <v>195500</v>
      </c>
      <c r="W208" s="251">
        <v>782000</v>
      </c>
      <c r="X208" s="251">
        <v>586500</v>
      </c>
      <c r="Y208" s="251">
        <v>195500</v>
      </c>
      <c r="Z208" s="251">
        <v>782000</v>
      </c>
      <c r="AA208" s="258">
        <v>1</v>
      </c>
      <c r="AB208" s="253">
        <v>14</v>
      </c>
      <c r="AC208" s="253">
        <v>18</v>
      </c>
      <c r="AD208" s="253">
        <v>32</v>
      </c>
    </row>
    <row r="209" spans="1:34" customHeight="1" ht="15">
      <c r="A209" s="246" t="s">
        <v>583</v>
      </c>
      <c r="B209" s="246" t="s">
        <v>5</v>
      </c>
      <c r="C209" s="246" t="s">
        <v>14</v>
      </c>
      <c r="D209" s="246" t="s">
        <v>81</v>
      </c>
      <c r="E209" s="247" t="s">
        <v>320</v>
      </c>
      <c r="F209" s="246" t="s">
        <v>584</v>
      </c>
      <c r="G209" s="248" t="s">
        <v>103</v>
      </c>
      <c r="H209" s="249" t="s">
        <v>585</v>
      </c>
      <c r="I209" s="246" t="s">
        <v>12</v>
      </c>
      <c r="J209" s="246" t="s">
        <v>135</v>
      </c>
      <c r="K209" s="250">
        <v>590280</v>
      </c>
      <c r="L209" s="250">
        <v>0</v>
      </c>
      <c r="M209" s="250">
        <v>196760</v>
      </c>
      <c r="N209" s="250">
        <v>196760</v>
      </c>
      <c r="O209" s="250">
        <v>983800</v>
      </c>
      <c r="P209" s="246" t="s">
        <v>6</v>
      </c>
      <c r="Q209" s="246" t="s">
        <v>136</v>
      </c>
      <c r="R209" s="246" t="s">
        <v>137</v>
      </c>
      <c r="S209" s="252"/>
      <c r="T209" s="252"/>
      <c r="U209" s="251">
        <v>598680</v>
      </c>
      <c r="V209" s="251">
        <v>199560</v>
      </c>
      <c r="W209" s="251">
        <v>798240</v>
      </c>
      <c r="X209" s="251">
        <v>598680</v>
      </c>
      <c r="Y209" s="251">
        <v>199560</v>
      </c>
      <c r="Z209" s="251">
        <v>798240</v>
      </c>
      <c r="AA209" s="258">
        <v>1</v>
      </c>
      <c r="AB209" s="253">
        <v>81</v>
      </c>
      <c r="AC209" s="253">
        <v>11</v>
      </c>
      <c r="AD209" s="253">
        <v>92</v>
      </c>
    </row>
    <row r="210" spans="1:34" customHeight="1" ht="15">
      <c r="A210" s="246" t="s">
        <v>586</v>
      </c>
      <c r="B210" s="246" t="s">
        <v>5</v>
      </c>
      <c r="C210" s="246" t="s">
        <v>14</v>
      </c>
      <c r="D210" s="246" t="s">
        <v>81</v>
      </c>
      <c r="E210" s="247" t="s">
        <v>324</v>
      </c>
      <c r="F210" s="246" t="s">
        <v>587</v>
      </c>
      <c r="G210" s="248" t="s">
        <v>103</v>
      </c>
      <c r="H210" s="249" t="s">
        <v>585</v>
      </c>
      <c r="I210" s="246" t="s">
        <v>12</v>
      </c>
      <c r="J210" s="246" t="s">
        <v>135</v>
      </c>
      <c r="K210" s="250">
        <v>599940</v>
      </c>
      <c r="L210" s="250">
        <v>0</v>
      </c>
      <c r="M210" s="250">
        <v>199980</v>
      </c>
      <c r="N210" s="250">
        <v>199980</v>
      </c>
      <c r="O210" s="250">
        <v>999900</v>
      </c>
      <c r="P210" s="246" t="s">
        <v>6</v>
      </c>
      <c r="Q210" s="246" t="s">
        <v>136</v>
      </c>
      <c r="R210" s="246" t="s">
        <v>137</v>
      </c>
      <c r="S210" s="252"/>
      <c r="T210" s="252"/>
      <c r="U210" s="251">
        <v>599940</v>
      </c>
      <c r="V210" s="251">
        <v>199980</v>
      </c>
      <c r="W210" s="251">
        <v>799920</v>
      </c>
      <c r="X210" s="251">
        <v>599940</v>
      </c>
      <c r="Y210" s="251">
        <v>199980</v>
      </c>
      <c r="Z210" s="251">
        <v>799920</v>
      </c>
      <c r="AA210" s="258">
        <v>1</v>
      </c>
      <c r="AB210" s="253">
        <v>37</v>
      </c>
      <c r="AC210" s="253">
        <v>7</v>
      </c>
      <c r="AD210" s="253">
        <v>44</v>
      </c>
    </row>
    <row r="211" spans="1:34" customHeight="1" ht="15">
      <c r="A211" s="246" t="s">
        <v>588</v>
      </c>
      <c r="B211" s="246" t="s">
        <v>5</v>
      </c>
      <c r="C211" s="246" t="s">
        <v>14</v>
      </c>
      <c r="D211" s="246" t="s">
        <v>81</v>
      </c>
      <c r="E211" s="247" t="s">
        <v>272</v>
      </c>
      <c r="F211" s="246" t="s">
        <v>589</v>
      </c>
      <c r="G211" s="248" t="s">
        <v>103</v>
      </c>
      <c r="H211" s="249" t="s">
        <v>585</v>
      </c>
      <c r="I211" s="246" t="s">
        <v>12</v>
      </c>
      <c r="J211" s="246" t="s">
        <v>135</v>
      </c>
      <c r="K211" s="250">
        <v>497520</v>
      </c>
      <c r="L211" s="250">
        <v>0</v>
      </c>
      <c r="M211" s="250">
        <v>165840</v>
      </c>
      <c r="N211" s="250">
        <v>165840</v>
      </c>
      <c r="O211" s="250">
        <v>829200</v>
      </c>
      <c r="P211" s="246" t="s">
        <v>6</v>
      </c>
      <c r="Q211" s="246" t="s">
        <v>136</v>
      </c>
      <c r="R211" s="246" t="s">
        <v>137</v>
      </c>
      <c r="S211" s="252"/>
      <c r="T211" s="252"/>
      <c r="U211" s="251">
        <v>515520</v>
      </c>
      <c r="V211" s="251">
        <v>171840</v>
      </c>
      <c r="W211" s="251">
        <v>687360</v>
      </c>
      <c r="X211" s="251">
        <v>515520</v>
      </c>
      <c r="Y211" s="251">
        <v>171840</v>
      </c>
      <c r="Z211" s="251">
        <v>687360</v>
      </c>
      <c r="AA211" s="258">
        <v>1</v>
      </c>
      <c r="AB211" s="253">
        <v>39</v>
      </c>
      <c r="AC211" s="253">
        <v>1</v>
      </c>
      <c r="AD211" s="253">
        <v>40</v>
      </c>
    </row>
    <row r="212" spans="1:34" customHeight="1" ht="15">
      <c r="A212" s="246" t="s">
        <v>590</v>
      </c>
      <c r="B212" s="246" t="s">
        <v>5</v>
      </c>
      <c r="C212" s="246" t="s">
        <v>14</v>
      </c>
      <c r="D212" s="246" t="s">
        <v>81</v>
      </c>
      <c r="E212" s="247" t="s">
        <v>320</v>
      </c>
      <c r="F212" s="246" t="s">
        <v>584</v>
      </c>
      <c r="G212" s="248" t="s">
        <v>103</v>
      </c>
      <c r="H212" s="249" t="s">
        <v>516</v>
      </c>
      <c r="I212" s="246" t="s">
        <v>12</v>
      </c>
      <c r="J212" s="246" t="s">
        <v>135</v>
      </c>
      <c r="K212" s="250">
        <v>590280</v>
      </c>
      <c r="L212" s="250">
        <v>0</v>
      </c>
      <c r="M212" s="250">
        <v>196760</v>
      </c>
      <c r="N212" s="250">
        <v>196760</v>
      </c>
      <c r="O212" s="250">
        <v>983800</v>
      </c>
      <c r="P212" s="246" t="s">
        <v>6</v>
      </c>
      <c r="Q212" s="246" t="s">
        <v>136</v>
      </c>
      <c r="R212" s="246" t="s">
        <v>137</v>
      </c>
      <c r="S212" s="252"/>
      <c r="T212" s="252"/>
      <c r="U212" s="251">
        <v>598680</v>
      </c>
      <c r="V212" s="251">
        <v>199560</v>
      </c>
      <c r="W212" s="251">
        <v>798240</v>
      </c>
      <c r="X212" s="251">
        <v>598680</v>
      </c>
      <c r="Y212" s="251">
        <v>199560</v>
      </c>
      <c r="Z212" s="251">
        <v>798240</v>
      </c>
      <c r="AA212" s="258">
        <v>1</v>
      </c>
      <c r="AB212" s="253">
        <v>37</v>
      </c>
      <c r="AC212" s="253">
        <v>25</v>
      </c>
      <c r="AD212" s="253">
        <v>62</v>
      </c>
    </row>
    <row r="213" spans="1:34" customHeight="1" ht="15">
      <c r="A213" s="246" t="s">
        <v>591</v>
      </c>
      <c r="B213" s="246" t="s">
        <v>5</v>
      </c>
      <c r="C213" s="246" t="s">
        <v>14</v>
      </c>
      <c r="D213" s="246" t="s">
        <v>81</v>
      </c>
      <c r="E213" s="247" t="s">
        <v>320</v>
      </c>
      <c r="F213" s="246" t="s">
        <v>584</v>
      </c>
      <c r="G213" s="248" t="s">
        <v>103</v>
      </c>
      <c r="H213" s="249" t="s">
        <v>585</v>
      </c>
      <c r="I213" s="246" t="s">
        <v>12</v>
      </c>
      <c r="J213" s="246" t="s">
        <v>135</v>
      </c>
      <c r="K213" s="250">
        <v>590280</v>
      </c>
      <c r="L213" s="250">
        <v>0</v>
      </c>
      <c r="M213" s="250">
        <v>196760</v>
      </c>
      <c r="N213" s="250">
        <v>196760</v>
      </c>
      <c r="O213" s="250">
        <v>983800</v>
      </c>
      <c r="P213" s="246" t="s">
        <v>6</v>
      </c>
      <c r="Q213" s="246" t="s">
        <v>136</v>
      </c>
      <c r="R213" s="246" t="s">
        <v>137</v>
      </c>
      <c r="S213" s="252"/>
      <c r="T213" s="252"/>
      <c r="U213" s="251">
        <v>598680</v>
      </c>
      <c r="V213" s="251">
        <v>199560</v>
      </c>
      <c r="W213" s="251">
        <v>798240</v>
      </c>
      <c r="X213" s="251">
        <v>598680</v>
      </c>
      <c r="Y213" s="251">
        <v>199560</v>
      </c>
      <c r="Z213" s="251">
        <v>798240</v>
      </c>
      <c r="AA213" s="258">
        <v>1</v>
      </c>
      <c r="AB213" s="253">
        <v>44</v>
      </c>
      <c r="AC213" s="253">
        <v>6</v>
      </c>
      <c r="AD213" s="253">
        <v>50</v>
      </c>
    </row>
    <row r="214" spans="1:34" customHeight="1" ht="15">
      <c r="A214" s="246" t="s">
        <v>592</v>
      </c>
      <c r="B214" s="246" t="s">
        <v>5</v>
      </c>
      <c r="C214" s="246" t="s">
        <v>14</v>
      </c>
      <c r="D214" s="246" t="s">
        <v>81</v>
      </c>
      <c r="E214" s="247" t="s">
        <v>320</v>
      </c>
      <c r="F214" s="246" t="s">
        <v>584</v>
      </c>
      <c r="G214" s="248" t="s">
        <v>103</v>
      </c>
      <c r="H214" s="249" t="s">
        <v>585</v>
      </c>
      <c r="I214" s="246" t="s">
        <v>12</v>
      </c>
      <c r="J214" s="246" t="s">
        <v>135</v>
      </c>
      <c r="K214" s="250">
        <v>598680</v>
      </c>
      <c r="L214" s="250">
        <v>0</v>
      </c>
      <c r="M214" s="250">
        <v>199560</v>
      </c>
      <c r="N214" s="250">
        <v>199560</v>
      </c>
      <c r="O214" s="250">
        <v>997800</v>
      </c>
      <c r="P214" s="246" t="s">
        <v>6</v>
      </c>
      <c r="Q214" s="246" t="s">
        <v>136</v>
      </c>
      <c r="R214" s="246" t="s">
        <v>137</v>
      </c>
      <c r="S214" s="252"/>
      <c r="T214" s="252"/>
      <c r="U214" s="251">
        <v>598680</v>
      </c>
      <c r="V214" s="251">
        <v>199560</v>
      </c>
      <c r="W214" s="251">
        <v>798240</v>
      </c>
      <c r="X214" s="251">
        <v>598680</v>
      </c>
      <c r="Y214" s="251">
        <v>199560</v>
      </c>
      <c r="Z214" s="251">
        <v>798240</v>
      </c>
      <c r="AA214" s="258">
        <v>1</v>
      </c>
      <c r="AB214" s="253">
        <v>22</v>
      </c>
      <c r="AC214" s="253">
        <v>13</v>
      </c>
      <c r="AD214" s="253">
        <v>35</v>
      </c>
    </row>
    <row r="215" spans="1:34" customHeight="1" ht="15">
      <c r="A215" s="246" t="s">
        <v>593</v>
      </c>
      <c r="B215" s="246" t="s">
        <v>5</v>
      </c>
      <c r="C215" s="246" t="s">
        <v>14</v>
      </c>
      <c r="D215" s="246" t="s">
        <v>81</v>
      </c>
      <c r="E215" s="247" t="s">
        <v>324</v>
      </c>
      <c r="F215" s="246" t="s">
        <v>594</v>
      </c>
      <c r="G215" s="248" t="s">
        <v>103</v>
      </c>
      <c r="H215" s="249" t="s">
        <v>585</v>
      </c>
      <c r="I215" s="246" t="s">
        <v>12</v>
      </c>
      <c r="J215" s="246" t="s">
        <v>135</v>
      </c>
      <c r="K215" s="250">
        <v>588024</v>
      </c>
      <c r="L215" s="250">
        <v>0</v>
      </c>
      <c r="M215" s="250">
        <v>196008</v>
      </c>
      <c r="N215" s="250">
        <v>196008</v>
      </c>
      <c r="O215" s="250">
        <v>980040</v>
      </c>
      <c r="P215" s="246" t="s">
        <v>6</v>
      </c>
      <c r="Q215" s="246" t="s">
        <v>136</v>
      </c>
      <c r="R215" s="246" t="s">
        <v>137</v>
      </c>
      <c r="S215" s="252"/>
      <c r="T215" s="252"/>
      <c r="U215" s="251">
        <v>600000</v>
      </c>
      <c r="V215" s="251">
        <v>200000</v>
      </c>
      <c r="W215" s="251">
        <v>800000</v>
      </c>
      <c r="X215" s="251">
        <v>600000</v>
      </c>
      <c r="Y215" s="251">
        <v>200000</v>
      </c>
      <c r="Z215" s="251">
        <v>800000</v>
      </c>
      <c r="AA215" s="258">
        <v>1</v>
      </c>
      <c r="AB215" s="253">
        <v>33</v>
      </c>
      <c r="AC215" s="253">
        <v>4</v>
      </c>
      <c r="AD215" s="253">
        <v>37</v>
      </c>
    </row>
    <row r="216" spans="1:34" customHeight="1" ht="15">
      <c r="A216" s="246" t="s">
        <v>595</v>
      </c>
      <c r="B216" s="246" t="s">
        <v>5</v>
      </c>
      <c r="C216" s="246" t="s">
        <v>14</v>
      </c>
      <c r="D216" s="246" t="s">
        <v>81</v>
      </c>
      <c r="E216" s="247" t="s">
        <v>320</v>
      </c>
      <c r="F216" s="246" t="s">
        <v>584</v>
      </c>
      <c r="G216" s="248" t="s">
        <v>103</v>
      </c>
      <c r="H216" s="249" t="s">
        <v>516</v>
      </c>
      <c r="I216" s="246" t="s">
        <v>12</v>
      </c>
      <c r="J216" s="246" t="s">
        <v>135</v>
      </c>
      <c r="K216" s="250">
        <v>590280</v>
      </c>
      <c r="L216" s="250">
        <v>0</v>
      </c>
      <c r="M216" s="250">
        <v>196760</v>
      </c>
      <c r="N216" s="250">
        <v>196760</v>
      </c>
      <c r="O216" s="250">
        <v>983800</v>
      </c>
      <c r="P216" s="246" t="s">
        <v>6</v>
      </c>
      <c r="Q216" s="246" t="s">
        <v>136</v>
      </c>
      <c r="R216" s="246" t="s">
        <v>137</v>
      </c>
      <c r="S216" s="252"/>
      <c r="T216" s="252"/>
      <c r="U216" s="251">
        <v>598680</v>
      </c>
      <c r="V216" s="251">
        <v>199560</v>
      </c>
      <c r="W216" s="251">
        <v>798240</v>
      </c>
      <c r="X216" s="251">
        <v>598680</v>
      </c>
      <c r="Y216" s="251">
        <v>199560</v>
      </c>
      <c r="Z216" s="251">
        <v>798240</v>
      </c>
      <c r="AA216" s="258">
        <v>1</v>
      </c>
      <c r="AB216" s="253">
        <v>22</v>
      </c>
      <c r="AC216" s="253">
        <v>20</v>
      </c>
      <c r="AD216" s="253">
        <v>42</v>
      </c>
    </row>
    <row r="217" spans="1:34" customHeight="1" ht="15">
      <c r="A217" s="246" t="s">
        <v>596</v>
      </c>
      <c r="B217" s="246" t="s">
        <v>5</v>
      </c>
      <c r="C217" s="246" t="s">
        <v>14</v>
      </c>
      <c r="D217" s="246" t="s">
        <v>81</v>
      </c>
      <c r="E217" s="247" t="s">
        <v>320</v>
      </c>
      <c r="F217" s="246" t="s">
        <v>584</v>
      </c>
      <c r="G217" s="248" t="s">
        <v>103</v>
      </c>
      <c r="H217" s="249" t="s">
        <v>585</v>
      </c>
      <c r="I217" s="246" t="s">
        <v>12</v>
      </c>
      <c r="J217" s="246" t="s">
        <v>135</v>
      </c>
      <c r="K217" s="250">
        <v>590280</v>
      </c>
      <c r="L217" s="250">
        <v>0</v>
      </c>
      <c r="M217" s="250">
        <v>196760</v>
      </c>
      <c r="N217" s="250">
        <v>196760</v>
      </c>
      <c r="O217" s="250">
        <v>983800</v>
      </c>
      <c r="P217" s="246" t="s">
        <v>6</v>
      </c>
      <c r="Q217" s="246" t="s">
        <v>136</v>
      </c>
      <c r="R217" s="246" t="s">
        <v>137</v>
      </c>
      <c r="S217" s="252"/>
      <c r="T217" s="252"/>
      <c r="U217" s="251">
        <v>598680</v>
      </c>
      <c r="V217" s="251">
        <v>199560</v>
      </c>
      <c r="W217" s="251">
        <v>798240</v>
      </c>
      <c r="X217" s="251">
        <v>598680</v>
      </c>
      <c r="Y217" s="251">
        <v>199560</v>
      </c>
      <c r="Z217" s="251">
        <v>798240</v>
      </c>
      <c r="AA217" s="258">
        <v>1</v>
      </c>
      <c r="AB217" s="253">
        <v>23</v>
      </c>
      <c r="AC217" s="253">
        <v>15</v>
      </c>
      <c r="AD217" s="253">
        <v>38</v>
      </c>
    </row>
    <row r="218" spans="1:34" customHeight="1" ht="15">
      <c r="A218" s="246" t="s">
        <v>597</v>
      </c>
      <c r="B218" s="246" t="s">
        <v>5</v>
      </c>
      <c r="C218" s="246" t="s">
        <v>14</v>
      </c>
      <c r="D218" s="246" t="s">
        <v>81</v>
      </c>
      <c r="E218" s="247" t="s">
        <v>320</v>
      </c>
      <c r="F218" s="246" t="s">
        <v>584</v>
      </c>
      <c r="G218" s="248" t="s">
        <v>103</v>
      </c>
      <c r="H218" s="249" t="s">
        <v>585</v>
      </c>
      <c r="I218" s="246" t="s">
        <v>12</v>
      </c>
      <c r="J218" s="246" t="s">
        <v>135</v>
      </c>
      <c r="K218" s="250">
        <v>590280</v>
      </c>
      <c r="L218" s="250">
        <v>0</v>
      </c>
      <c r="M218" s="250">
        <v>196760</v>
      </c>
      <c r="N218" s="250">
        <v>196760</v>
      </c>
      <c r="O218" s="250">
        <v>983800</v>
      </c>
      <c r="P218" s="246" t="s">
        <v>6</v>
      </c>
      <c r="Q218" s="246" t="s">
        <v>136</v>
      </c>
      <c r="R218" s="246" t="s">
        <v>137</v>
      </c>
      <c r="S218" s="252"/>
      <c r="T218" s="252"/>
      <c r="U218" s="251">
        <v>596400</v>
      </c>
      <c r="V218" s="251">
        <v>198800</v>
      </c>
      <c r="W218" s="251">
        <v>795200</v>
      </c>
      <c r="X218" s="251">
        <v>596400</v>
      </c>
      <c r="Y218" s="251">
        <v>198800</v>
      </c>
      <c r="Z218" s="251">
        <v>795200</v>
      </c>
      <c r="AA218" s="258">
        <v>1</v>
      </c>
      <c r="AB218" s="253">
        <v>30</v>
      </c>
      <c r="AC218" s="253">
        <v>3</v>
      </c>
      <c r="AD218" s="253">
        <v>33</v>
      </c>
    </row>
    <row r="219" spans="1:34" customHeight="1" ht="15">
      <c r="A219" s="246" t="s">
        <v>598</v>
      </c>
      <c r="B219" s="246" t="s">
        <v>5</v>
      </c>
      <c r="C219" s="246" t="s">
        <v>14</v>
      </c>
      <c r="D219" s="246" t="s">
        <v>81</v>
      </c>
      <c r="E219" s="247" t="s">
        <v>320</v>
      </c>
      <c r="F219" s="246" t="s">
        <v>584</v>
      </c>
      <c r="G219" s="248" t="s">
        <v>103</v>
      </c>
      <c r="H219" s="249" t="s">
        <v>585</v>
      </c>
      <c r="I219" s="246" t="s">
        <v>12</v>
      </c>
      <c r="J219" s="246" t="s">
        <v>135</v>
      </c>
      <c r="K219" s="250">
        <v>590280</v>
      </c>
      <c r="L219" s="250">
        <v>0</v>
      </c>
      <c r="M219" s="250">
        <v>196760</v>
      </c>
      <c r="N219" s="250">
        <v>196760</v>
      </c>
      <c r="O219" s="250">
        <v>983800</v>
      </c>
      <c r="P219" s="246" t="s">
        <v>6</v>
      </c>
      <c r="Q219" s="246" t="s">
        <v>136</v>
      </c>
      <c r="R219" s="246" t="s">
        <v>137</v>
      </c>
      <c r="S219" s="252"/>
      <c r="T219" s="252"/>
      <c r="U219" s="251">
        <v>598680</v>
      </c>
      <c r="V219" s="251">
        <v>199560</v>
      </c>
      <c r="W219" s="251">
        <v>798240</v>
      </c>
      <c r="X219" s="251">
        <v>598680</v>
      </c>
      <c r="Y219" s="251">
        <v>199560</v>
      </c>
      <c r="Z219" s="251">
        <v>798240</v>
      </c>
      <c r="AA219" s="258">
        <v>1</v>
      </c>
      <c r="AB219" s="253">
        <v>0</v>
      </c>
      <c r="AC219" s="253">
        <v>32</v>
      </c>
      <c r="AD219" s="253">
        <v>32</v>
      </c>
    </row>
    <row r="220" spans="1:34" customHeight="1" ht="15">
      <c r="A220" s="246" t="s">
        <v>599</v>
      </c>
      <c r="B220" s="246" t="s">
        <v>5</v>
      </c>
      <c r="C220" s="246" t="s">
        <v>14</v>
      </c>
      <c r="D220" s="246" t="s">
        <v>81</v>
      </c>
      <c r="E220" s="247" t="s">
        <v>320</v>
      </c>
      <c r="F220" s="246" t="s">
        <v>584</v>
      </c>
      <c r="G220" s="248" t="s">
        <v>103</v>
      </c>
      <c r="H220" s="249" t="s">
        <v>600</v>
      </c>
      <c r="I220" s="246" t="s">
        <v>12</v>
      </c>
      <c r="J220" s="246" t="s">
        <v>135</v>
      </c>
      <c r="K220" s="250">
        <v>593100</v>
      </c>
      <c r="L220" s="250">
        <v>0</v>
      </c>
      <c r="M220" s="250">
        <v>197700</v>
      </c>
      <c r="N220" s="250">
        <v>197700</v>
      </c>
      <c r="O220" s="250">
        <v>988500</v>
      </c>
      <c r="P220" s="246" t="s">
        <v>6</v>
      </c>
      <c r="Q220" s="246" t="s">
        <v>136</v>
      </c>
      <c r="R220" s="246" t="s">
        <v>137</v>
      </c>
      <c r="S220" s="252"/>
      <c r="T220" s="252"/>
      <c r="U220" s="251">
        <v>593100</v>
      </c>
      <c r="V220" s="251">
        <v>197700</v>
      </c>
      <c r="W220" s="251">
        <v>790800</v>
      </c>
      <c r="X220" s="251">
        <v>593100</v>
      </c>
      <c r="Y220" s="251">
        <v>197700</v>
      </c>
      <c r="Z220" s="251">
        <v>790800</v>
      </c>
      <c r="AA220" s="258">
        <v>1</v>
      </c>
      <c r="AB220" s="253">
        <v>39</v>
      </c>
      <c r="AC220" s="253">
        <v>3</v>
      </c>
      <c r="AD220" s="253">
        <v>42</v>
      </c>
    </row>
    <row r="221" spans="1:34" customHeight="1" ht="15">
      <c r="A221" s="246" t="s">
        <v>601</v>
      </c>
      <c r="B221" s="246" t="s">
        <v>5</v>
      </c>
      <c r="C221" s="246" t="s">
        <v>14</v>
      </c>
      <c r="D221" s="246" t="s">
        <v>81</v>
      </c>
      <c r="E221" s="247" t="s">
        <v>324</v>
      </c>
      <c r="F221" s="246" t="s">
        <v>594</v>
      </c>
      <c r="G221" s="248" t="s">
        <v>103</v>
      </c>
      <c r="H221" s="249" t="s">
        <v>602</v>
      </c>
      <c r="I221" s="246" t="s">
        <v>12</v>
      </c>
      <c r="J221" s="246" t="s">
        <v>135</v>
      </c>
      <c r="K221" s="250">
        <v>526800</v>
      </c>
      <c r="L221" s="250">
        <v>0</v>
      </c>
      <c r="M221" s="250">
        <v>175600</v>
      </c>
      <c r="N221" s="250">
        <v>175600</v>
      </c>
      <c r="O221" s="250">
        <v>878000</v>
      </c>
      <c r="P221" s="246" t="s">
        <v>6</v>
      </c>
      <c r="Q221" s="246" t="s">
        <v>136</v>
      </c>
      <c r="R221" s="246" t="s">
        <v>137</v>
      </c>
      <c r="S221" s="252"/>
      <c r="T221" s="252"/>
      <c r="U221" s="251">
        <v>600000</v>
      </c>
      <c r="V221" s="251">
        <v>200000</v>
      </c>
      <c r="W221" s="251">
        <v>800000</v>
      </c>
      <c r="X221" s="251">
        <v>600000</v>
      </c>
      <c r="Y221" s="251">
        <v>200000</v>
      </c>
      <c r="Z221" s="251">
        <v>800000</v>
      </c>
      <c r="AA221" s="258">
        <v>1</v>
      </c>
      <c r="AB221" s="253">
        <v>32</v>
      </c>
      <c r="AC221" s="253">
        <v>0</v>
      </c>
      <c r="AD221" s="253">
        <v>32</v>
      </c>
    </row>
    <row r="222" spans="1:34" customHeight="1" ht="15">
      <c r="A222" s="246" t="s">
        <v>603</v>
      </c>
      <c r="B222" s="246" t="s">
        <v>5</v>
      </c>
      <c r="C222" s="246" t="s">
        <v>14</v>
      </c>
      <c r="D222" s="246" t="s">
        <v>81</v>
      </c>
      <c r="E222" s="247" t="s">
        <v>320</v>
      </c>
      <c r="F222" s="246" t="s">
        <v>604</v>
      </c>
      <c r="G222" s="248" t="s">
        <v>103</v>
      </c>
      <c r="H222" s="249" t="s">
        <v>605</v>
      </c>
      <c r="I222" s="246" t="s">
        <v>12</v>
      </c>
      <c r="J222" s="246" t="s">
        <v>135</v>
      </c>
      <c r="K222" s="250">
        <v>589800</v>
      </c>
      <c r="L222" s="250">
        <v>0</v>
      </c>
      <c r="M222" s="250">
        <v>196600</v>
      </c>
      <c r="N222" s="250">
        <v>196600</v>
      </c>
      <c r="O222" s="250">
        <v>983000</v>
      </c>
      <c r="P222" s="246" t="s">
        <v>6</v>
      </c>
      <c r="Q222" s="246" t="s">
        <v>136</v>
      </c>
      <c r="R222" s="246" t="s">
        <v>137</v>
      </c>
      <c r="S222" s="252"/>
      <c r="T222" s="252"/>
      <c r="U222" s="251">
        <v>597600</v>
      </c>
      <c r="V222" s="251">
        <v>199200</v>
      </c>
      <c r="W222" s="251">
        <v>796800</v>
      </c>
      <c r="X222" s="251">
        <v>597600</v>
      </c>
      <c r="Y222" s="251">
        <v>199200</v>
      </c>
      <c r="Z222" s="251">
        <v>796800</v>
      </c>
      <c r="AA222" s="258">
        <v>1</v>
      </c>
      <c r="AB222" s="253">
        <v>37</v>
      </c>
      <c r="AC222" s="253">
        <v>24</v>
      </c>
      <c r="AD222" s="253">
        <v>61</v>
      </c>
    </row>
    <row r="223" spans="1:34" customHeight="1" ht="15">
      <c r="A223" s="246" t="s">
        <v>606</v>
      </c>
      <c r="B223" s="246" t="s">
        <v>5</v>
      </c>
      <c r="C223" s="246" t="s">
        <v>14</v>
      </c>
      <c r="D223" s="246" t="s">
        <v>81</v>
      </c>
      <c r="E223" s="247" t="s">
        <v>272</v>
      </c>
      <c r="F223" s="246" t="s">
        <v>589</v>
      </c>
      <c r="G223" s="248" t="s">
        <v>103</v>
      </c>
      <c r="H223" s="249" t="s">
        <v>607</v>
      </c>
      <c r="I223" s="246" t="s">
        <v>12</v>
      </c>
      <c r="J223" s="246" t="s">
        <v>135</v>
      </c>
      <c r="K223" s="250">
        <v>566400</v>
      </c>
      <c r="L223" s="250">
        <v>0</v>
      </c>
      <c r="M223" s="250">
        <v>188800</v>
      </c>
      <c r="N223" s="250">
        <v>188800</v>
      </c>
      <c r="O223" s="250">
        <v>944000</v>
      </c>
      <c r="P223" s="246" t="s">
        <v>6</v>
      </c>
      <c r="Q223" s="246" t="s">
        <v>136</v>
      </c>
      <c r="R223" s="246" t="s">
        <v>137</v>
      </c>
      <c r="S223" s="252"/>
      <c r="T223" s="252"/>
      <c r="U223" s="251">
        <v>591600</v>
      </c>
      <c r="V223" s="251">
        <v>197200</v>
      </c>
      <c r="W223" s="251">
        <v>788800</v>
      </c>
      <c r="X223" s="251">
        <v>591600</v>
      </c>
      <c r="Y223" s="251">
        <v>197200</v>
      </c>
      <c r="Z223" s="251">
        <v>788800</v>
      </c>
      <c r="AA223" s="258">
        <v>1</v>
      </c>
      <c r="AB223" s="253">
        <v>77</v>
      </c>
      <c r="AC223" s="253">
        <v>24</v>
      </c>
      <c r="AD223" s="253">
        <v>101</v>
      </c>
    </row>
    <row r="224" spans="1:34" customHeight="1" ht="15">
      <c r="A224" s="246" t="s">
        <v>608</v>
      </c>
      <c r="B224" s="246" t="s">
        <v>5</v>
      </c>
      <c r="C224" s="246" t="s">
        <v>14</v>
      </c>
      <c r="D224" s="246" t="s">
        <v>81</v>
      </c>
      <c r="E224" s="247" t="s">
        <v>279</v>
      </c>
      <c r="F224" s="246" t="s">
        <v>609</v>
      </c>
      <c r="G224" s="248" t="s">
        <v>103</v>
      </c>
      <c r="H224" s="249" t="s">
        <v>610</v>
      </c>
      <c r="I224" s="246" t="s">
        <v>12</v>
      </c>
      <c r="J224" s="246" t="s">
        <v>135</v>
      </c>
      <c r="K224" s="250">
        <v>590400</v>
      </c>
      <c r="L224" s="250">
        <v>0</v>
      </c>
      <c r="M224" s="250">
        <v>196800</v>
      </c>
      <c r="N224" s="250">
        <v>196800</v>
      </c>
      <c r="O224" s="250">
        <v>984000</v>
      </c>
      <c r="P224" s="246" t="s">
        <v>6</v>
      </c>
      <c r="Q224" s="246" t="s">
        <v>136</v>
      </c>
      <c r="R224" s="246" t="s">
        <v>137</v>
      </c>
      <c r="S224" s="252"/>
      <c r="T224" s="252"/>
      <c r="U224" s="251">
        <v>598800</v>
      </c>
      <c r="V224" s="251">
        <v>199600</v>
      </c>
      <c r="W224" s="251">
        <v>798400</v>
      </c>
      <c r="X224" s="251">
        <v>598800</v>
      </c>
      <c r="Y224" s="251">
        <v>199600</v>
      </c>
      <c r="Z224" s="251">
        <v>798400</v>
      </c>
      <c r="AA224" s="258">
        <v>1</v>
      </c>
      <c r="AB224" s="253">
        <v>83</v>
      </c>
      <c r="AC224" s="253">
        <v>0</v>
      </c>
      <c r="AD224" s="253">
        <v>83</v>
      </c>
    </row>
    <row r="225" spans="1:34" customHeight="1" ht="15">
      <c r="A225" s="246" t="s">
        <v>611</v>
      </c>
      <c r="B225" s="246" t="s">
        <v>5</v>
      </c>
      <c r="C225" s="246" t="s">
        <v>14</v>
      </c>
      <c r="D225" s="246" t="s">
        <v>81</v>
      </c>
      <c r="E225" s="247" t="s">
        <v>324</v>
      </c>
      <c r="F225" s="246" t="s">
        <v>612</v>
      </c>
      <c r="G225" s="248" t="s">
        <v>103</v>
      </c>
      <c r="H225" s="249" t="s">
        <v>613</v>
      </c>
      <c r="I225" s="246" t="s">
        <v>12</v>
      </c>
      <c r="J225" s="246" t="s">
        <v>135</v>
      </c>
      <c r="K225" s="250">
        <v>537600</v>
      </c>
      <c r="L225" s="250">
        <v>0</v>
      </c>
      <c r="M225" s="250">
        <v>179200</v>
      </c>
      <c r="N225" s="250">
        <v>179200</v>
      </c>
      <c r="O225" s="250">
        <v>896000</v>
      </c>
      <c r="P225" s="246" t="s">
        <v>6</v>
      </c>
      <c r="Q225" s="246" t="s">
        <v>136</v>
      </c>
      <c r="R225" s="246" t="s">
        <v>137</v>
      </c>
      <c r="S225" s="252"/>
      <c r="T225" s="252"/>
      <c r="U225" s="251">
        <v>600000</v>
      </c>
      <c r="V225" s="251">
        <v>200000</v>
      </c>
      <c r="W225" s="251">
        <v>800000</v>
      </c>
      <c r="X225" s="251">
        <v>600000</v>
      </c>
      <c r="Y225" s="251">
        <v>200000</v>
      </c>
      <c r="Z225" s="251">
        <v>800000</v>
      </c>
      <c r="AA225" s="258">
        <v>1</v>
      </c>
      <c r="AB225" s="253">
        <v>35</v>
      </c>
      <c r="AC225" s="253">
        <v>0</v>
      </c>
      <c r="AD225" s="253">
        <v>35</v>
      </c>
    </row>
    <row r="226" spans="1:34" customHeight="1" ht="15">
      <c r="A226" s="246" t="s">
        <v>614</v>
      </c>
      <c r="B226" s="246" t="s">
        <v>5</v>
      </c>
      <c r="C226" s="246" t="s">
        <v>14</v>
      </c>
      <c r="D226" s="246" t="s">
        <v>81</v>
      </c>
      <c r="E226" s="247" t="s">
        <v>324</v>
      </c>
      <c r="F226" s="246" t="s">
        <v>612</v>
      </c>
      <c r="G226" s="248" t="s">
        <v>103</v>
      </c>
      <c r="H226" s="249" t="s">
        <v>615</v>
      </c>
      <c r="I226" s="246" t="s">
        <v>12</v>
      </c>
      <c r="J226" s="246" t="s">
        <v>135</v>
      </c>
      <c r="K226" s="250">
        <v>537600</v>
      </c>
      <c r="L226" s="250">
        <v>0</v>
      </c>
      <c r="M226" s="250">
        <v>179200</v>
      </c>
      <c r="N226" s="250">
        <v>179200</v>
      </c>
      <c r="O226" s="250">
        <v>896000</v>
      </c>
      <c r="P226" s="246" t="s">
        <v>6</v>
      </c>
      <c r="Q226" s="246" t="s">
        <v>136</v>
      </c>
      <c r="R226" s="246" t="s">
        <v>137</v>
      </c>
      <c r="S226" s="252"/>
      <c r="T226" s="252"/>
      <c r="U226" s="251">
        <v>598800</v>
      </c>
      <c r="V226" s="251">
        <v>199600</v>
      </c>
      <c r="W226" s="251">
        <v>798400</v>
      </c>
      <c r="X226" s="251">
        <v>598800</v>
      </c>
      <c r="Y226" s="251">
        <v>199600</v>
      </c>
      <c r="Z226" s="251">
        <v>798400</v>
      </c>
      <c r="AA226" s="258">
        <v>1</v>
      </c>
      <c r="AB226" s="253">
        <v>48</v>
      </c>
      <c r="AC226" s="253">
        <v>0</v>
      </c>
      <c r="AD226" s="253">
        <v>48</v>
      </c>
    </row>
    <row r="227" spans="1:34" customHeight="1" ht="15">
      <c r="A227" s="246" t="s">
        <v>616</v>
      </c>
      <c r="B227" s="246" t="s">
        <v>5</v>
      </c>
      <c r="C227" s="246" t="s">
        <v>14</v>
      </c>
      <c r="D227" s="246" t="s">
        <v>81</v>
      </c>
      <c r="E227" s="247" t="s">
        <v>320</v>
      </c>
      <c r="F227" s="246" t="s">
        <v>584</v>
      </c>
      <c r="G227" s="248" t="s">
        <v>103</v>
      </c>
      <c r="H227" s="249" t="s">
        <v>617</v>
      </c>
      <c r="I227" s="246" t="s">
        <v>12</v>
      </c>
      <c r="J227" s="246" t="s">
        <v>135</v>
      </c>
      <c r="K227" s="250">
        <v>591600</v>
      </c>
      <c r="L227" s="250">
        <v>0</v>
      </c>
      <c r="M227" s="250">
        <v>197200</v>
      </c>
      <c r="N227" s="250">
        <v>197200</v>
      </c>
      <c r="O227" s="250">
        <v>986000</v>
      </c>
      <c r="P227" s="246" t="s">
        <v>6</v>
      </c>
      <c r="Q227" s="246" t="s">
        <v>136</v>
      </c>
      <c r="R227" s="246" t="s">
        <v>137</v>
      </c>
      <c r="S227" s="252"/>
      <c r="T227" s="252"/>
      <c r="U227" s="251">
        <v>600000</v>
      </c>
      <c r="V227" s="251">
        <v>200000</v>
      </c>
      <c r="W227" s="251">
        <v>800000</v>
      </c>
      <c r="X227" s="251">
        <v>600000</v>
      </c>
      <c r="Y227" s="251">
        <v>200000</v>
      </c>
      <c r="Z227" s="251">
        <v>800000</v>
      </c>
      <c r="AA227" s="258">
        <v>1</v>
      </c>
      <c r="AB227" s="253">
        <v>22</v>
      </c>
      <c r="AC227" s="253">
        <v>0</v>
      </c>
      <c r="AD227" s="253">
        <v>22</v>
      </c>
    </row>
    <row r="228" spans="1:34" customHeight="1" ht="15">
      <c r="A228" s="246" t="s">
        <v>618</v>
      </c>
      <c r="B228" s="246" t="s">
        <v>5</v>
      </c>
      <c r="C228" s="246" t="s">
        <v>14</v>
      </c>
      <c r="D228" s="246" t="s">
        <v>81</v>
      </c>
      <c r="E228" s="247" t="s">
        <v>320</v>
      </c>
      <c r="F228" s="246" t="s">
        <v>584</v>
      </c>
      <c r="G228" s="248" t="s">
        <v>103</v>
      </c>
      <c r="H228" s="249" t="s">
        <v>619</v>
      </c>
      <c r="I228" s="246" t="s">
        <v>12</v>
      </c>
      <c r="J228" s="246" t="s">
        <v>135</v>
      </c>
      <c r="K228" s="250">
        <v>590400</v>
      </c>
      <c r="L228" s="250">
        <v>0</v>
      </c>
      <c r="M228" s="250">
        <v>196800</v>
      </c>
      <c r="N228" s="250">
        <v>196800</v>
      </c>
      <c r="O228" s="250">
        <v>984000</v>
      </c>
      <c r="P228" s="246" t="s">
        <v>6</v>
      </c>
      <c r="Q228" s="246" t="s">
        <v>136</v>
      </c>
      <c r="R228" s="246" t="s">
        <v>137</v>
      </c>
      <c r="S228" s="252"/>
      <c r="T228" s="252"/>
      <c r="U228" s="251">
        <v>598800</v>
      </c>
      <c r="V228" s="251">
        <v>199600</v>
      </c>
      <c r="W228" s="251">
        <v>798400</v>
      </c>
      <c r="X228" s="251">
        <v>598800</v>
      </c>
      <c r="Y228" s="251">
        <v>199600</v>
      </c>
      <c r="Z228" s="251">
        <v>798400</v>
      </c>
      <c r="AA228" s="258">
        <v>1</v>
      </c>
      <c r="AB228" s="253">
        <v>25</v>
      </c>
      <c r="AC228" s="253">
        <v>18</v>
      </c>
      <c r="AD228" s="253">
        <v>43</v>
      </c>
    </row>
    <row r="229" spans="1:34" customHeight="1" ht="15">
      <c r="A229" s="246" t="s">
        <v>620</v>
      </c>
      <c r="B229" s="246" t="s">
        <v>5</v>
      </c>
      <c r="C229" s="246" t="s">
        <v>14</v>
      </c>
      <c r="D229" s="246" t="s">
        <v>81</v>
      </c>
      <c r="E229" s="247" t="s">
        <v>279</v>
      </c>
      <c r="F229" s="246" t="s">
        <v>621</v>
      </c>
      <c r="G229" s="248" t="s">
        <v>103</v>
      </c>
      <c r="H229" s="249" t="s">
        <v>622</v>
      </c>
      <c r="I229" s="246" t="s">
        <v>12</v>
      </c>
      <c r="J229" s="246" t="s">
        <v>135</v>
      </c>
      <c r="K229" s="250">
        <v>595200</v>
      </c>
      <c r="L229" s="250">
        <v>0</v>
      </c>
      <c r="M229" s="250">
        <v>198400</v>
      </c>
      <c r="N229" s="250">
        <v>198400</v>
      </c>
      <c r="O229" s="250">
        <v>992000</v>
      </c>
      <c r="P229" s="246" t="s">
        <v>6</v>
      </c>
      <c r="Q229" s="246" t="s">
        <v>136</v>
      </c>
      <c r="R229" s="246" t="s">
        <v>137</v>
      </c>
      <c r="S229" s="252"/>
      <c r="T229" s="252"/>
      <c r="U229" s="251">
        <v>600000</v>
      </c>
      <c r="V229" s="251">
        <v>200000</v>
      </c>
      <c r="W229" s="251">
        <v>800000</v>
      </c>
      <c r="X229" s="251">
        <v>600000</v>
      </c>
      <c r="Y229" s="251">
        <v>200000</v>
      </c>
      <c r="Z229" s="251">
        <v>800000</v>
      </c>
      <c r="AA229" s="258">
        <v>1</v>
      </c>
      <c r="AB229" s="253">
        <v>30</v>
      </c>
      <c r="AC229" s="253">
        <v>6</v>
      </c>
      <c r="AD229" s="253">
        <v>36</v>
      </c>
    </row>
    <row r="230" spans="1:34" customHeight="1" ht="15">
      <c r="A230" s="246" t="s">
        <v>623</v>
      </c>
      <c r="B230" s="246" t="s">
        <v>5</v>
      </c>
      <c r="C230" s="246" t="s">
        <v>14</v>
      </c>
      <c r="D230" s="246" t="s">
        <v>81</v>
      </c>
      <c r="E230" s="247" t="s">
        <v>324</v>
      </c>
      <c r="F230" s="246" t="s">
        <v>624</v>
      </c>
      <c r="G230" s="248" t="s">
        <v>103</v>
      </c>
      <c r="H230" s="249" t="s">
        <v>625</v>
      </c>
      <c r="I230" s="246" t="s">
        <v>12</v>
      </c>
      <c r="J230" s="246" t="s">
        <v>135</v>
      </c>
      <c r="K230" s="250">
        <v>526800</v>
      </c>
      <c r="L230" s="250">
        <v>0</v>
      </c>
      <c r="M230" s="250">
        <v>175600</v>
      </c>
      <c r="N230" s="250">
        <v>175600</v>
      </c>
      <c r="O230" s="250">
        <v>878000</v>
      </c>
      <c r="P230" s="246" t="s">
        <v>6</v>
      </c>
      <c r="Q230" s="246" t="s">
        <v>136</v>
      </c>
      <c r="R230" s="246" t="s">
        <v>137</v>
      </c>
      <c r="S230" s="252"/>
      <c r="T230" s="252"/>
      <c r="U230" s="251">
        <v>600000</v>
      </c>
      <c r="V230" s="251">
        <v>200000</v>
      </c>
      <c r="W230" s="251">
        <v>800000</v>
      </c>
      <c r="X230" s="251">
        <v>600000</v>
      </c>
      <c r="Y230" s="251">
        <v>200000</v>
      </c>
      <c r="Z230" s="251">
        <v>800000</v>
      </c>
      <c r="AA230" s="258">
        <v>1</v>
      </c>
      <c r="AB230" s="253">
        <v>32</v>
      </c>
      <c r="AC230" s="253">
        <v>9</v>
      </c>
      <c r="AD230" s="253">
        <v>41</v>
      </c>
    </row>
    <row r="231" spans="1:34" customHeight="1" ht="15">
      <c r="A231" s="246" t="s">
        <v>626</v>
      </c>
      <c r="B231" s="246" t="s">
        <v>5</v>
      </c>
      <c r="C231" s="246" t="s">
        <v>14</v>
      </c>
      <c r="D231" s="246" t="s">
        <v>81</v>
      </c>
      <c r="E231" s="247" t="s">
        <v>320</v>
      </c>
      <c r="F231" s="246" t="s">
        <v>627</v>
      </c>
      <c r="G231" s="248" t="s">
        <v>103</v>
      </c>
      <c r="H231" s="249" t="s">
        <v>628</v>
      </c>
      <c r="I231" s="246" t="s">
        <v>12</v>
      </c>
      <c r="J231" s="246" t="s">
        <v>135</v>
      </c>
      <c r="K231" s="250">
        <v>526800</v>
      </c>
      <c r="L231" s="250">
        <v>0</v>
      </c>
      <c r="M231" s="250">
        <v>175600</v>
      </c>
      <c r="N231" s="250">
        <v>175600</v>
      </c>
      <c r="O231" s="250">
        <v>878000</v>
      </c>
      <c r="P231" s="246" t="s">
        <v>6</v>
      </c>
      <c r="Q231" s="246" t="s">
        <v>136</v>
      </c>
      <c r="R231" s="246" t="s">
        <v>137</v>
      </c>
      <c r="S231" s="252"/>
      <c r="T231" s="252"/>
      <c r="U231" s="251">
        <v>600000</v>
      </c>
      <c r="V231" s="251">
        <v>200000</v>
      </c>
      <c r="W231" s="251">
        <v>800000</v>
      </c>
      <c r="X231" s="251">
        <v>600000</v>
      </c>
      <c r="Y231" s="251">
        <v>200000</v>
      </c>
      <c r="Z231" s="251">
        <v>800000</v>
      </c>
      <c r="AA231" s="258">
        <v>1</v>
      </c>
      <c r="AB231" s="253">
        <v>21</v>
      </c>
      <c r="AC231" s="253">
        <v>6</v>
      </c>
      <c r="AD231" s="253">
        <v>27</v>
      </c>
    </row>
    <row r="232" spans="1:34" customHeight="1" ht="15">
      <c r="A232" s="246" t="s">
        <v>629</v>
      </c>
      <c r="B232" s="246" t="s">
        <v>5</v>
      </c>
      <c r="C232" s="246" t="s">
        <v>14</v>
      </c>
      <c r="D232" s="246" t="s">
        <v>81</v>
      </c>
      <c r="E232" s="247" t="s">
        <v>320</v>
      </c>
      <c r="F232" s="246" t="s">
        <v>627</v>
      </c>
      <c r="G232" s="248" t="s">
        <v>103</v>
      </c>
      <c r="H232" s="249" t="s">
        <v>630</v>
      </c>
      <c r="I232" s="246" t="s">
        <v>12</v>
      </c>
      <c r="J232" s="246" t="s">
        <v>135</v>
      </c>
      <c r="K232" s="250">
        <v>526800</v>
      </c>
      <c r="L232" s="250">
        <v>0</v>
      </c>
      <c r="M232" s="250">
        <v>175600</v>
      </c>
      <c r="N232" s="250">
        <v>175600</v>
      </c>
      <c r="O232" s="250">
        <v>878000</v>
      </c>
      <c r="P232" s="246" t="s">
        <v>6</v>
      </c>
      <c r="Q232" s="246" t="s">
        <v>136</v>
      </c>
      <c r="R232" s="246" t="s">
        <v>137</v>
      </c>
      <c r="S232" s="252"/>
      <c r="T232" s="252"/>
      <c r="U232" s="251">
        <v>600000</v>
      </c>
      <c r="V232" s="251">
        <v>200000</v>
      </c>
      <c r="W232" s="251">
        <v>800000</v>
      </c>
      <c r="X232" s="251">
        <v>600000</v>
      </c>
      <c r="Y232" s="251">
        <v>200000</v>
      </c>
      <c r="Z232" s="251">
        <v>800000</v>
      </c>
      <c r="AA232" s="258">
        <v>1</v>
      </c>
      <c r="AB232" s="253">
        <v>32</v>
      </c>
      <c r="AC232" s="253">
        <v>7</v>
      </c>
      <c r="AD232" s="253">
        <v>39</v>
      </c>
    </row>
    <row r="233" spans="1:34" customHeight="1" ht="15">
      <c r="A233" s="246" t="s">
        <v>631</v>
      </c>
      <c r="B233" s="246" t="s">
        <v>5</v>
      </c>
      <c r="C233" s="246" t="s">
        <v>14</v>
      </c>
      <c r="D233" s="246" t="s">
        <v>81</v>
      </c>
      <c r="E233" s="247" t="s">
        <v>279</v>
      </c>
      <c r="F233" s="246" t="s">
        <v>632</v>
      </c>
      <c r="G233" s="248" t="s">
        <v>103</v>
      </c>
      <c r="H233" s="249" t="s">
        <v>633</v>
      </c>
      <c r="I233" s="246" t="s">
        <v>12</v>
      </c>
      <c r="J233" s="246" t="s">
        <v>135</v>
      </c>
      <c r="K233" s="250">
        <v>537600</v>
      </c>
      <c r="L233" s="250">
        <v>0</v>
      </c>
      <c r="M233" s="250">
        <v>179200</v>
      </c>
      <c r="N233" s="250">
        <v>179200</v>
      </c>
      <c r="O233" s="250">
        <v>896000</v>
      </c>
      <c r="P233" s="246" t="s">
        <v>6</v>
      </c>
      <c r="Q233" s="246" t="s">
        <v>136</v>
      </c>
      <c r="R233" s="246" t="s">
        <v>137</v>
      </c>
      <c r="S233" s="252"/>
      <c r="T233" s="252"/>
      <c r="U233" s="251">
        <v>598800</v>
      </c>
      <c r="V233" s="251">
        <v>199600</v>
      </c>
      <c r="W233" s="251">
        <v>798400</v>
      </c>
      <c r="X233" s="251">
        <v>598800</v>
      </c>
      <c r="Y233" s="251">
        <v>199600</v>
      </c>
      <c r="Z233" s="251">
        <v>798400</v>
      </c>
      <c r="AA233" s="258">
        <v>1</v>
      </c>
      <c r="AB233" s="253">
        <v>24</v>
      </c>
      <c r="AC233" s="253">
        <v>8</v>
      </c>
      <c r="AD233" s="253">
        <v>32</v>
      </c>
    </row>
    <row r="234" spans="1:34" customHeight="1" ht="15">
      <c r="A234" s="246" t="s">
        <v>634</v>
      </c>
      <c r="B234" s="246" t="s">
        <v>5</v>
      </c>
      <c r="C234" s="246" t="s">
        <v>14</v>
      </c>
      <c r="D234" s="246" t="s">
        <v>81</v>
      </c>
      <c r="E234" s="247" t="s">
        <v>320</v>
      </c>
      <c r="F234" s="246" t="s">
        <v>584</v>
      </c>
      <c r="G234" s="248" t="s">
        <v>103</v>
      </c>
      <c r="H234" s="249" t="s">
        <v>635</v>
      </c>
      <c r="I234" s="246" t="s">
        <v>12</v>
      </c>
      <c r="J234" s="246" t="s">
        <v>135</v>
      </c>
      <c r="K234" s="250">
        <v>591600</v>
      </c>
      <c r="L234" s="250">
        <v>0</v>
      </c>
      <c r="M234" s="250">
        <v>197200</v>
      </c>
      <c r="N234" s="250">
        <v>197200</v>
      </c>
      <c r="O234" s="250">
        <v>986000</v>
      </c>
      <c r="P234" s="246" t="s">
        <v>6</v>
      </c>
      <c r="Q234" s="246" t="s">
        <v>136</v>
      </c>
      <c r="R234" s="246" t="s">
        <v>137</v>
      </c>
      <c r="S234" s="252"/>
      <c r="T234" s="252"/>
      <c r="U234" s="251">
        <v>600000</v>
      </c>
      <c r="V234" s="251">
        <v>200000</v>
      </c>
      <c r="W234" s="251">
        <v>800000</v>
      </c>
      <c r="X234" s="251">
        <v>600000</v>
      </c>
      <c r="Y234" s="251">
        <v>200000</v>
      </c>
      <c r="Z234" s="251">
        <v>800000</v>
      </c>
      <c r="AA234" s="258">
        <v>1</v>
      </c>
      <c r="AB234" s="253">
        <v>45</v>
      </c>
      <c r="AC234" s="253">
        <v>18</v>
      </c>
      <c r="AD234" s="253">
        <v>63</v>
      </c>
    </row>
    <row r="235" spans="1:34" customHeight="1" ht="15">
      <c r="A235" s="246" t="s">
        <v>636</v>
      </c>
      <c r="B235" s="246" t="s">
        <v>5</v>
      </c>
      <c r="C235" s="246" t="s">
        <v>14</v>
      </c>
      <c r="D235" s="246" t="s">
        <v>81</v>
      </c>
      <c r="E235" s="247" t="s">
        <v>320</v>
      </c>
      <c r="F235" s="246" t="s">
        <v>584</v>
      </c>
      <c r="G235" s="248" t="s">
        <v>103</v>
      </c>
      <c r="H235" s="249" t="s">
        <v>637</v>
      </c>
      <c r="I235" s="246" t="s">
        <v>12</v>
      </c>
      <c r="J235" s="246" t="s">
        <v>135</v>
      </c>
      <c r="K235" s="250">
        <v>537000</v>
      </c>
      <c r="L235" s="250">
        <v>0</v>
      </c>
      <c r="M235" s="250">
        <v>179000</v>
      </c>
      <c r="N235" s="250">
        <v>179000</v>
      </c>
      <c r="O235" s="250">
        <v>895000</v>
      </c>
      <c r="P235" s="246" t="s">
        <v>6</v>
      </c>
      <c r="Q235" s="246" t="s">
        <v>136</v>
      </c>
      <c r="R235" s="246" t="s">
        <v>137</v>
      </c>
      <c r="S235" s="252"/>
      <c r="T235" s="252"/>
      <c r="U235" s="251">
        <v>599760</v>
      </c>
      <c r="V235" s="251">
        <v>199920</v>
      </c>
      <c r="W235" s="251">
        <v>799680</v>
      </c>
      <c r="X235" s="251">
        <v>599760</v>
      </c>
      <c r="Y235" s="251">
        <v>199920</v>
      </c>
      <c r="Z235" s="251">
        <v>799680</v>
      </c>
      <c r="AA235" s="258">
        <v>1</v>
      </c>
      <c r="AB235" s="253">
        <v>71</v>
      </c>
      <c r="AC235" s="253">
        <v>19</v>
      </c>
      <c r="AD235" s="253">
        <v>90</v>
      </c>
    </row>
    <row r="236" spans="1:34" customHeight="1" ht="15">
      <c r="A236" s="246" t="s">
        <v>638</v>
      </c>
      <c r="B236" s="246" t="s">
        <v>5</v>
      </c>
      <c r="C236" s="246" t="s">
        <v>14</v>
      </c>
      <c r="D236" s="246" t="s">
        <v>81</v>
      </c>
      <c r="E236" s="247" t="s">
        <v>324</v>
      </c>
      <c r="F236" s="246" t="s">
        <v>587</v>
      </c>
      <c r="G236" s="248" t="s">
        <v>103</v>
      </c>
      <c r="H236" s="249" t="s">
        <v>639</v>
      </c>
      <c r="I236" s="246" t="s">
        <v>12</v>
      </c>
      <c r="J236" s="246" t="s">
        <v>135</v>
      </c>
      <c r="K236" s="250">
        <v>551040</v>
      </c>
      <c r="L236" s="250">
        <v>0</v>
      </c>
      <c r="M236" s="250">
        <v>183680</v>
      </c>
      <c r="N236" s="250">
        <v>183680</v>
      </c>
      <c r="O236" s="250">
        <v>918400</v>
      </c>
      <c r="P236" s="246" t="s">
        <v>6</v>
      </c>
      <c r="Q236" s="246" t="s">
        <v>136</v>
      </c>
      <c r="R236" s="246" t="s">
        <v>137</v>
      </c>
      <c r="S236" s="252"/>
      <c r="T236" s="252"/>
      <c r="U236" s="251">
        <v>596400</v>
      </c>
      <c r="V236" s="251">
        <v>198800</v>
      </c>
      <c r="W236" s="251">
        <v>795200</v>
      </c>
      <c r="X236" s="251">
        <v>596400</v>
      </c>
      <c r="Y236" s="251">
        <v>198800</v>
      </c>
      <c r="Z236" s="251">
        <v>795200</v>
      </c>
      <c r="AA236" s="258">
        <v>1</v>
      </c>
      <c r="AB236" s="253">
        <v>39</v>
      </c>
      <c r="AC236" s="253">
        <v>12</v>
      </c>
      <c r="AD236" s="253">
        <v>51</v>
      </c>
    </row>
    <row r="237" spans="1:34" customHeight="1" ht="15">
      <c r="A237" s="246" t="s">
        <v>640</v>
      </c>
      <c r="B237" s="246" t="s">
        <v>5</v>
      </c>
      <c r="C237" s="246" t="s">
        <v>14</v>
      </c>
      <c r="D237" s="246" t="s">
        <v>81</v>
      </c>
      <c r="E237" s="247" t="s">
        <v>320</v>
      </c>
      <c r="F237" s="246" t="s">
        <v>584</v>
      </c>
      <c r="G237" s="248" t="s">
        <v>103</v>
      </c>
      <c r="H237" s="249" t="s">
        <v>619</v>
      </c>
      <c r="I237" s="246" t="s">
        <v>12</v>
      </c>
      <c r="J237" s="246" t="s">
        <v>135</v>
      </c>
      <c r="K237" s="250">
        <v>591600</v>
      </c>
      <c r="L237" s="250">
        <v>0</v>
      </c>
      <c r="M237" s="250">
        <v>197200</v>
      </c>
      <c r="N237" s="250">
        <v>197200</v>
      </c>
      <c r="O237" s="250">
        <v>986000</v>
      </c>
      <c r="P237" s="246" t="s">
        <v>6</v>
      </c>
      <c r="Q237" s="246" t="s">
        <v>136</v>
      </c>
      <c r="R237" s="246" t="s">
        <v>137</v>
      </c>
      <c r="S237" s="252"/>
      <c r="T237" s="252"/>
      <c r="U237" s="251">
        <v>600000</v>
      </c>
      <c r="V237" s="251">
        <v>200000</v>
      </c>
      <c r="W237" s="251">
        <v>800000</v>
      </c>
      <c r="X237" s="251">
        <v>600000</v>
      </c>
      <c r="Y237" s="251">
        <v>200000</v>
      </c>
      <c r="Z237" s="251">
        <v>800000</v>
      </c>
      <c r="AA237" s="258">
        <v>1</v>
      </c>
      <c r="AB237" s="253">
        <v>279</v>
      </c>
      <c r="AC237" s="253">
        <v>20</v>
      </c>
      <c r="AD237" s="253">
        <v>299</v>
      </c>
    </row>
    <row r="238" spans="1:34" customHeight="1" ht="15">
      <c r="A238" s="246" t="s">
        <v>641</v>
      </c>
      <c r="B238" s="246" t="s">
        <v>5</v>
      </c>
      <c r="C238" s="246" t="s">
        <v>14</v>
      </c>
      <c r="D238" s="246" t="s">
        <v>81</v>
      </c>
      <c r="E238" s="247" t="s">
        <v>324</v>
      </c>
      <c r="F238" s="246" t="s">
        <v>587</v>
      </c>
      <c r="G238" s="248" t="s">
        <v>103</v>
      </c>
      <c r="H238" s="249" t="s">
        <v>642</v>
      </c>
      <c r="I238" s="246" t="s">
        <v>12</v>
      </c>
      <c r="J238" s="246" t="s">
        <v>135</v>
      </c>
      <c r="K238" s="250">
        <v>570000</v>
      </c>
      <c r="L238" s="250">
        <v>0</v>
      </c>
      <c r="M238" s="250">
        <v>190000</v>
      </c>
      <c r="N238" s="250">
        <v>190000</v>
      </c>
      <c r="O238" s="250">
        <v>950000</v>
      </c>
      <c r="P238" s="246" t="s">
        <v>6</v>
      </c>
      <c r="Q238" s="246" t="s">
        <v>136</v>
      </c>
      <c r="R238" s="246" t="s">
        <v>137</v>
      </c>
      <c r="S238" s="252"/>
      <c r="T238" s="252"/>
      <c r="U238" s="251">
        <v>600000</v>
      </c>
      <c r="V238" s="251">
        <v>200000</v>
      </c>
      <c r="W238" s="251">
        <v>800000</v>
      </c>
      <c r="X238" s="251">
        <v>600000</v>
      </c>
      <c r="Y238" s="251">
        <v>200000</v>
      </c>
      <c r="Z238" s="251">
        <v>800000</v>
      </c>
      <c r="AA238" s="258">
        <v>1</v>
      </c>
      <c r="AB238" s="253">
        <v>43</v>
      </c>
      <c r="AC238" s="253">
        <v>0</v>
      </c>
      <c r="AD238" s="253">
        <v>43</v>
      </c>
    </row>
    <row r="239" spans="1:34" customHeight="1" ht="15">
      <c r="A239" s="246" t="s">
        <v>643</v>
      </c>
      <c r="B239" s="246" t="s">
        <v>5</v>
      </c>
      <c r="C239" s="246" t="s">
        <v>14</v>
      </c>
      <c r="D239" s="246" t="s">
        <v>81</v>
      </c>
      <c r="E239" s="247" t="s">
        <v>324</v>
      </c>
      <c r="F239" s="246" t="s">
        <v>587</v>
      </c>
      <c r="G239" s="248" t="s">
        <v>103</v>
      </c>
      <c r="H239" s="249" t="s">
        <v>644</v>
      </c>
      <c r="I239" s="246" t="s">
        <v>12</v>
      </c>
      <c r="J239" s="246" t="s">
        <v>135</v>
      </c>
      <c r="K239" s="250">
        <v>526800</v>
      </c>
      <c r="L239" s="250">
        <v>0</v>
      </c>
      <c r="M239" s="250">
        <v>175600</v>
      </c>
      <c r="N239" s="250">
        <v>175600</v>
      </c>
      <c r="O239" s="250">
        <v>878000</v>
      </c>
      <c r="P239" s="246" t="s">
        <v>6</v>
      </c>
      <c r="Q239" s="246" t="s">
        <v>136</v>
      </c>
      <c r="R239" s="246" t="s">
        <v>137</v>
      </c>
      <c r="S239" s="252"/>
      <c r="T239" s="252"/>
      <c r="U239" s="251">
        <v>600000</v>
      </c>
      <c r="V239" s="251">
        <v>200000</v>
      </c>
      <c r="W239" s="251">
        <v>800000</v>
      </c>
      <c r="X239" s="251">
        <v>600000</v>
      </c>
      <c r="Y239" s="251">
        <v>200000</v>
      </c>
      <c r="Z239" s="251">
        <v>800000</v>
      </c>
      <c r="AA239" s="258">
        <v>1</v>
      </c>
      <c r="AB239" s="253">
        <v>39</v>
      </c>
      <c r="AC239" s="253">
        <v>20</v>
      </c>
      <c r="AD239" s="253">
        <v>59</v>
      </c>
    </row>
    <row r="240" spans="1:34" customHeight="1" ht="15">
      <c r="A240" s="246" t="s">
        <v>645</v>
      </c>
      <c r="B240" s="246" t="s">
        <v>5</v>
      </c>
      <c r="C240" s="246" t="s">
        <v>14</v>
      </c>
      <c r="D240" s="246" t="s">
        <v>95</v>
      </c>
      <c r="E240" s="247" t="s">
        <v>272</v>
      </c>
      <c r="F240" s="246" t="s">
        <v>646</v>
      </c>
      <c r="G240" s="248" t="s">
        <v>103</v>
      </c>
      <c r="H240" s="249" t="s">
        <v>647</v>
      </c>
      <c r="I240" s="246" t="s">
        <v>16</v>
      </c>
      <c r="J240" s="246" t="s">
        <v>292</v>
      </c>
      <c r="K240" s="250">
        <v>11189985</v>
      </c>
      <c r="L240" s="250">
        <v>0</v>
      </c>
      <c r="M240" s="250">
        <v>3729995</v>
      </c>
      <c r="N240" s="250">
        <v>3729995</v>
      </c>
      <c r="O240" s="250">
        <v>18649975</v>
      </c>
      <c r="P240" s="246" t="s">
        <v>6</v>
      </c>
      <c r="Q240" s="246" t="s">
        <v>136</v>
      </c>
      <c r="R240" s="246" t="s">
        <v>137</v>
      </c>
      <c r="S240" s="252"/>
      <c r="T240" s="252"/>
      <c r="U240" s="251">
        <v>11236020</v>
      </c>
      <c r="V240" s="251">
        <v>3745340</v>
      </c>
      <c r="W240" s="251">
        <v>14981360</v>
      </c>
      <c r="X240" s="251">
        <v>11236020</v>
      </c>
      <c r="Y240" s="251">
        <v>3745340</v>
      </c>
      <c r="Z240" s="251">
        <v>14981360</v>
      </c>
      <c r="AA240" s="258">
        <v>1</v>
      </c>
      <c r="AB240" s="253">
        <v>124</v>
      </c>
      <c r="AC240" s="253">
        <v>55</v>
      </c>
      <c r="AD240" s="253">
        <v>179</v>
      </c>
    </row>
    <row r="241" spans="1:34" customHeight="1" ht="15">
      <c r="A241" s="246" t="s">
        <v>648</v>
      </c>
      <c r="B241" s="246" t="s">
        <v>5</v>
      </c>
      <c r="C241" s="246" t="s">
        <v>14</v>
      </c>
      <c r="D241" s="246" t="s">
        <v>95</v>
      </c>
      <c r="E241" s="247" t="s">
        <v>279</v>
      </c>
      <c r="F241" s="246" t="s">
        <v>649</v>
      </c>
      <c r="G241" s="248" t="s">
        <v>103</v>
      </c>
      <c r="H241" s="249" t="s">
        <v>516</v>
      </c>
      <c r="I241" s="246" t="s">
        <v>12</v>
      </c>
      <c r="J241" s="246" t="s">
        <v>135</v>
      </c>
      <c r="K241" s="250">
        <v>599400</v>
      </c>
      <c r="L241" s="250">
        <v>0</v>
      </c>
      <c r="M241" s="250">
        <v>199800</v>
      </c>
      <c r="N241" s="250">
        <v>199800</v>
      </c>
      <c r="O241" s="250">
        <v>999000</v>
      </c>
      <c r="P241" s="246" t="s">
        <v>6</v>
      </c>
      <c r="Q241" s="246" t="s">
        <v>136</v>
      </c>
      <c r="R241" s="246" t="s">
        <v>137</v>
      </c>
      <c r="S241" s="252"/>
      <c r="T241" s="252"/>
      <c r="U241" s="251">
        <v>600000</v>
      </c>
      <c r="V241" s="251">
        <v>200000</v>
      </c>
      <c r="W241" s="251">
        <v>800000</v>
      </c>
      <c r="X241" s="251">
        <v>600000</v>
      </c>
      <c r="Y241" s="251">
        <v>200000</v>
      </c>
      <c r="Z241" s="251">
        <v>800000</v>
      </c>
      <c r="AA241" s="258">
        <v>1</v>
      </c>
      <c r="AB241" s="253">
        <v>68</v>
      </c>
      <c r="AC241" s="253">
        <v>42</v>
      </c>
      <c r="AD241" s="253">
        <v>110</v>
      </c>
    </row>
    <row r="242" spans="1:34" customHeight="1" ht="15">
      <c r="A242" s="246" t="s">
        <v>650</v>
      </c>
      <c r="B242" s="246" t="s">
        <v>5</v>
      </c>
      <c r="C242" s="246" t="s">
        <v>14</v>
      </c>
      <c r="D242" s="246" t="s">
        <v>95</v>
      </c>
      <c r="E242" s="247" t="s">
        <v>279</v>
      </c>
      <c r="F242" s="246" t="s">
        <v>651</v>
      </c>
      <c r="G242" s="248" t="s">
        <v>103</v>
      </c>
      <c r="H242" s="249" t="s">
        <v>516</v>
      </c>
      <c r="I242" s="246" t="s">
        <v>12</v>
      </c>
      <c r="J242" s="246" t="s">
        <v>135</v>
      </c>
      <c r="K242" s="250">
        <v>600000</v>
      </c>
      <c r="L242" s="250">
        <v>0</v>
      </c>
      <c r="M242" s="250">
        <v>200000</v>
      </c>
      <c r="N242" s="250">
        <v>200000</v>
      </c>
      <c r="O242" s="250">
        <v>1000000</v>
      </c>
      <c r="P242" s="246" t="s">
        <v>6</v>
      </c>
      <c r="Q242" s="246" t="s">
        <v>136</v>
      </c>
      <c r="R242" s="246" t="s">
        <v>137</v>
      </c>
      <c r="S242" s="252"/>
      <c r="T242" s="252"/>
      <c r="U242" s="251">
        <v>600000</v>
      </c>
      <c r="V242" s="251">
        <v>200000</v>
      </c>
      <c r="W242" s="251">
        <v>800000</v>
      </c>
      <c r="X242" s="251">
        <v>600000</v>
      </c>
      <c r="Y242" s="251">
        <v>200000</v>
      </c>
      <c r="Z242" s="251">
        <v>800000</v>
      </c>
      <c r="AA242" s="258">
        <v>1</v>
      </c>
      <c r="AB242" s="253">
        <v>28</v>
      </c>
      <c r="AC242" s="253">
        <v>12</v>
      </c>
      <c r="AD242" s="253">
        <v>40</v>
      </c>
    </row>
    <row r="243" spans="1:34" customHeight="1" ht="15">
      <c r="A243" s="246" t="s">
        <v>652</v>
      </c>
      <c r="B243" s="246" t="s">
        <v>5</v>
      </c>
      <c r="C243" s="246" t="s">
        <v>14</v>
      </c>
      <c r="D243" s="246" t="s">
        <v>95</v>
      </c>
      <c r="E243" s="247" t="s">
        <v>272</v>
      </c>
      <c r="F243" s="246" t="s">
        <v>653</v>
      </c>
      <c r="G243" s="248" t="s">
        <v>103</v>
      </c>
      <c r="H243" s="249" t="s">
        <v>654</v>
      </c>
      <c r="I243" s="246" t="s">
        <v>12</v>
      </c>
      <c r="J243" s="246" t="s">
        <v>135</v>
      </c>
      <c r="K243" s="250">
        <v>597900</v>
      </c>
      <c r="L243" s="250">
        <v>0</v>
      </c>
      <c r="M243" s="250">
        <v>199300</v>
      </c>
      <c r="N243" s="250">
        <v>199300</v>
      </c>
      <c r="O243" s="250">
        <v>996500</v>
      </c>
      <c r="P243" s="246" t="s">
        <v>6</v>
      </c>
      <c r="Q243" s="246" t="s">
        <v>136</v>
      </c>
      <c r="R243" s="246" t="s">
        <v>137</v>
      </c>
      <c r="S243" s="252"/>
      <c r="T243" s="252"/>
      <c r="U243" s="251">
        <v>598500</v>
      </c>
      <c r="V243" s="251">
        <v>199500</v>
      </c>
      <c r="W243" s="251">
        <v>798000</v>
      </c>
      <c r="X243" s="251">
        <v>598500</v>
      </c>
      <c r="Y243" s="251">
        <v>199500</v>
      </c>
      <c r="Z243" s="251">
        <v>798000</v>
      </c>
      <c r="AA243" s="258">
        <v>1</v>
      </c>
      <c r="AB243" s="253">
        <v>59</v>
      </c>
      <c r="AC243" s="253">
        <v>32</v>
      </c>
      <c r="AD243" s="253">
        <v>91</v>
      </c>
    </row>
    <row r="244" spans="1:34" customHeight="1" ht="15">
      <c r="A244" s="246" t="s">
        <v>655</v>
      </c>
      <c r="B244" s="246" t="s">
        <v>5</v>
      </c>
      <c r="C244" s="246" t="s">
        <v>14</v>
      </c>
      <c r="D244" s="246" t="s">
        <v>95</v>
      </c>
      <c r="E244" s="247" t="s">
        <v>272</v>
      </c>
      <c r="F244" s="246" t="s">
        <v>656</v>
      </c>
      <c r="G244" s="248" t="s">
        <v>103</v>
      </c>
      <c r="H244" s="249" t="s">
        <v>516</v>
      </c>
      <c r="I244" s="246" t="s">
        <v>12</v>
      </c>
      <c r="J244" s="246" t="s">
        <v>135</v>
      </c>
      <c r="K244" s="250">
        <v>598800</v>
      </c>
      <c r="L244" s="250">
        <v>0</v>
      </c>
      <c r="M244" s="250">
        <v>199600</v>
      </c>
      <c r="N244" s="250">
        <v>199600</v>
      </c>
      <c r="O244" s="250">
        <v>998000</v>
      </c>
      <c r="P244" s="246" t="s">
        <v>6</v>
      </c>
      <c r="Q244" s="246" t="s">
        <v>136</v>
      </c>
      <c r="R244" s="246" t="s">
        <v>137</v>
      </c>
      <c r="S244" s="252"/>
      <c r="T244" s="252"/>
      <c r="U244" s="251">
        <v>600000</v>
      </c>
      <c r="V244" s="251">
        <v>200000</v>
      </c>
      <c r="W244" s="251">
        <v>800000</v>
      </c>
      <c r="X244" s="251">
        <v>600000</v>
      </c>
      <c r="Y244" s="251">
        <v>200000</v>
      </c>
      <c r="Z244" s="251">
        <v>800000</v>
      </c>
      <c r="AA244" s="258">
        <v>1</v>
      </c>
      <c r="AB244" s="253">
        <v>130</v>
      </c>
      <c r="AC244" s="253">
        <v>122</v>
      </c>
      <c r="AD244" s="253">
        <v>252</v>
      </c>
    </row>
    <row r="245" spans="1:34" customHeight="1" ht="15">
      <c r="A245" s="246" t="s">
        <v>657</v>
      </c>
      <c r="B245" s="246" t="s">
        <v>5</v>
      </c>
      <c r="C245" s="246" t="s">
        <v>14</v>
      </c>
      <c r="D245" s="246" t="s">
        <v>95</v>
      </c>
      <c r="E245" s="247" t="s">
        <v>272</v>
      </c>
      <c r="F245" s="246" t="s">
        <v>658</v>
      </c>
      <c r="G245" s="248" t="s">
        <v>103</v>
      </c>
      <c r="H245" s="249" t="s">
        <v>659</v>
      </c>
      <c r="I245" s="246" t="s">
        <v>12</v>
      </c>
      <c r="J245" s="246" t="s">
        <v>135</v>
      </c>
      <c r="K245" s="250">
        <v>435000</v>
      </c>
      <c r="L245" s="250">
        <v>0</v>
      </c>
      <c r="M245" s="250">
        <v>145000</v>
      </c>
      <c r="N245" s="250">
        <v>145000</v>
      </c>
      <c r="O245" s="250">
        <v>725000</v>
      </c>
      <c r="P245" s="246" t="s">
        <v>6</v>
      </c>
      <c r="Q245" s="246" t="s">
        <v>136</v>
      </c>
      <c r="R245" s="246" t="s">
        <v>137</v>
      </c>
      <c r="S245" s="252"/>
      <c r="T245" s="252"/>
      <c r="U245" s="251">
        <v>435180</v>
      </c>
      <c r="V245" s="251">
        <v>145060</v>
      </c>
      <c r="W245" s="251">
        <v>580240</v>
      </c>
      <c r="X245" s="251">
        <v>510106.64</v>
      </c>
      <c r="Y245" s="251">
        <v>145060</v>
      </c>
      <c r="Z245" s="251">
        <v>655166.64</v>
      </c>
      <c r="AA245" s="258">
        <v>1</v>
      </c>
      <c r="AB245" s="253">
        <v>35</v>
      </c>
      <c r="AC245" s="253">
        <v>6</v>
      </c>
      <c r="AD245" s="253">
        <v>41</v>
      </c>
    </row>
    <row r="246" spans="1:34" customHeight="1" ht="15">
      <c r="A246" s="246" t="s">
        <v>660</v>
      </c>
      <c r="B246" s="246" t="s">
        <v>5</v>
      </c>
      <c r="C246" s="246" t="s">
        <v>14</v>
      </c>
      <c r="D246" s="246" t="s">
        <v>95</v>
      </c>
      <c r="E246" s="247" t="s">
        <v>324</v>
      </c>
      <c r="F246" s="246" t="s">
        <v>661</v>
      </c>
      <c r="G246" s="248" t="s">
        <v>103</v>
      </c>
      <c r="H246" s="249" t="s">
        <v>662</v>
      </c>
      <c r="I246" s="246" t="s">
        <v>12</v>
      </c>
      <c r="J246" s="246" t="s">
        <v>135</v>
      </c>
      <c r="K246" s="250">
        <v>589013.9</v>
      </c>
      <c r="L246" s="250">
        <v>0</v>
      </c>
      <c r="M246" s="250">
        <v>196337.97</v>
      </c>
      <c r="N246" s="250">
        <v>196337.97</v>
      </c>
      <c r="O246" s="250">
        <v>981689.84</v>
      </c>
      <c r="P246" s="246" t="s">
        <v>6</v>
      </c>
      <c r="Q246" s="246" t="s">
        <v>136</v>
      </c>
      <c r="R246" s="246" t="s">
        <v>137</v>
      </c>
      <c r="S246" s="252"/>
      <c r="T246" s="252"/>
      <c r="U246" s="251">
        <v>593258.83</v>
      </c>
      <c r="V246" s="251">
        <v>197752.94</v>
      </c>
      <c r="W246" s="251">
        <v>791011.77</v>
      </c>
      <c r="X246" s="251">
        <v>593258.83</v>
      </c>
      <c r="Y246" s="251">
        <v>197752.94</v>
      </c>
      <c r="Z246" s="251">
        <v>791011.77</v>
      </c>
      <c r="AA246" s="258">
        <v>1</v>
      </c>
      <c r="AB246" s="253">
        <v>46</v>
      </c>
      <c r="AC246" s="253">
        <v>5</v>
      </c>
      <c r="AD246" s="253">
        <v>51</v>
      </c>
    </row>
    <row r="247" spans="1:34" customHeight="1" ht="15">
      <c r="A247" s="246" t="s">
        <v>663</v>
      </c>
      <c r="B247" s="246" t="s">
        <v>5</v>
      </c>
      <c r="C247" s="246" t="s">
        <v>14</v>
      </c>
      <c r="D247" s="246" t="s">
        <v>95</v>
      </c>
      <c r="E247" s="247" t="s">
        <v>279</v>
      </c>
      <c r="F247" s="246" t="s">
        <v>664</v>
      </c>
      <c r="G247" s="248" t="s">
        <v>103</v>
      </c>
      <c r="H247" s="249" t="s">
        <v>665</v>
      </c>
      <c r="I247" s="246" t="s">
        <v>12</v>
      </c>
      <c r="J247" s="246" t="s">
        <v>135</v>
      </c>
      <c r="K247" s="250">
        <v>598615.85</v>
      </c>
      <c r="L247" s="250">
        <v>0</v>
      </c>
      <c r="M247" s="250">
        <v>199538.62</v>
      </c>
      <c r="N247" s="250">
        <v>199538.62</v>
      </c>
      <c r="O247" s="250">
        <v>997693.09</v>
      </c>
      <c r="P247" s="246" t="s">
        <v>6</v>
      </c>
      <c r="Q247" s="246" t="s">
        <v>136</v>
      </c>
      <c r="R247" s="246" t="s">
        <v>137</v>
      </c>
      <c r="S247" s="252"/>
      <c r="T247" s="252"/>
      <c r="U247" s="251">
        <v>600000</v>
      </c>
      <c r="V247" s="251">
        <v>200000</v>
      </c>
      <c r="W247" s="251">
        <v>800000</v>
      </c>
      <c r="X247" s="251">
        <v>600000</v>
      </c>
      <c r="Y247" s="251">
        <v>200000</v>
      </c>
      <c r="Z247" s="251">
        <v>800000</v>
      </c>
      <c r="AA247" s="258">
        <v>1</v>
      </c>
      <c r="AB247" s="253">
        <v>15</v>
      </c>
      <c r="AC247" s="253">
        <v>11</v>
      </c>
      <c r="AD247" s="253">
        <v>26</v>
      </c>
    </row>
    <row r="248" spans="1:34" customHeight="1" ht="15">
      <c r="A248" s="246" t="s">
        <v>666</v>
      </c>
      <c r="B248" s="246" t="s">
        <v>5</v>
      </c>
      <c r="C248" s="246" t="s">
        <v>14</v>
      </c>
      <c r="D248" s="246" t="s">
        <v>95</v>
      </c>
      <c r="E248" s="247" t="s">
        <v>272</v>
      </c>
      <c r="F248" s="246" t="s">
        <v>667</v>
      </c>
      <c r="G248" s="248" t="s">
        <v>103</v>
      </c>
      <c r="H248" s="249" t="s">
        <v>668</v>
      </c>
      <c r="I248" s="246" t="s">
        <v>12</v>
      </c>
      <c r="J248" s="246" t="s">
        <v>135</v>
      </c>
      <c r="K248" s="250">
        <v>599568</v>
      </c>
      <c r="L248" s="250">
        <v>0</v>
      </c>
      <c r="M248" s="250">
        <v>199856</v>
      </c>
      <c r="N248" s="250">
        <v>199856</v>
      </c>
      <c r="O248" s="250">
        <v>999280</v>
      </c>
      <c r="P248" s="246" t="s">
        <v>6</v>
      </c>
      <c r="Q248" s="246" t="s">
        <v>136</v>
      </c>
      <c r="R248" s="246" t="s">
        <v>137</v>
      </c>
      <c r="S248" s="252"/>
      <c r="T248" s="252"/>
      <c r="U248" s="251">
        <v>600000</v>
      </c>
      <c r="V248" s="251">
        <v>200000</v>
      </c>
      <c r="W248" s="251">
        <v>800000</v>
      </c>
      <c r="X248" s="251">
        <v>600000</v>
      </c>
      <c r="Y248" s="251">
        <v>200000</v>
      </c>
      <c r="Z248" s="251">
        <v>800000</v>
      </c>
      <c r="AA248" s="258">
        <v>1</v>
      </c>
      <c r="AB248" s="253">
        <v>43</v>
      </c>
      <c r="AC248" s="253">
        <v>0</v>
      </c>
      <c r="AD248" s="253">
        <v>43</v>
      </c>
    </row>
    <row r="249" spans="1:34" customHeight="1" ht="15">
      <c r="A249" s="246" t="s">
        <v>669</v>
      </c>
      <c r="B249" s="246" t="s">
        <v>5</v>
      </c>
      <c r="C249" s="246" t="s">
        <v>14</v>
      </c>
      <c r="D249" s="246" t="s">
        <v>95</v>
      </c>
      <c r="E249" s="247" t="s">
        <v>279</v>
      </c>
      <c r="F249" s="246" t="s">
        <v>649</v>
      </c>
      <c r="G249" s="248" t="s">
        <v>103</v>
      </c>
      <c r="H249" s="249" t="s">
        <v>670</v>
      </c>
      <c r="I249" s="246" t="s">
        <v>12</v>
      </c>
      <c r="J249" s="246" t="s">
        <v>135</v>
      </c>
      <c r="K249" s="250">
        <v>600000</v>
      </c>
      <c r="L249" s="250">
        <v>0</v>
      </c>
      <c r="M249" s="250">
        <v>200000</v>
      </c>
      <c r="N249" s="250">
        <v>200000</v>
      </c>
      <c r="O249" s="250">
        <v>1000000</v>
      </c>
      <c r="P249" s="246" t="s">
        <v>6</v>
      </c>
      <c r="Q249" s="246" t="s">
        <v>136</v>
      </c>
      <c r="R249" s="246" t="s">
        <v>137</v>
      </c>
      <c r="S249" s="252"/>
      <c r="T249" s="252"/>
      <c r="U249" s="251">
        <v>600000</v>
      </c>
      <c r="V249" s="251">
        <v>200000</v>
      </c>
      <c r="W249" s="251">
        <v>800000</v>
      </c>
      <c r="X249" s="251">
        <v>600000</v>
      </c>
      <c r="Y249" s="251">
        <v>200000</v>
      </c>
      <c r="Z249" s="251">
        <v>800000</v>
      </c>
      <c r="AA249" s="258">
        <v>1</v>
      </c>
      <c r="AB249" s="253">
        <v>26</v>
      </c>
      <c r="AC249" s="253">
        <v>49</v>
      </c>
      <c r="AD249" s="253">
        <v>75</v>
      </c>
    </row>
    <row r="250" spans="1:34" customHeight="1" ht="15">
      <c r="A250" s="246" t="s">
        <v>671</v>
      </c>
      <c r="B250" s="246" t="s">
        <v>5</v>
      </c>
      <c r="C250" s="246" t="s">
        <v>14</v>
      </c>
      <c r="D250" s="246" t="s">
        <v>95</v>
      </c>
      <c r="E250" s="247" t="s">
        <v>324</v>
      </c>
      <c r="F250" s="246" t="s">
        <v>672</v>
      </c>
      <c r="G250" s="248" t="s">
        <v>103</v>
      </c>
      <c r="H250" s="249" t="s">
        <v>673</v>
      </c>
      <c r="I250" s="246" t="s">
        <v>12</v>
      </c>
      <c r="J250" s="246" t="s">
        <v>135</v>
      </c>
      <c r="K250" s="250">
        <v>592800</v>
      </c>
      <c r="L250" s="250">
        <v>0</v>
      </c>
      <c r="M250" s="250">
        <v>197600</v>
      </c>
      <c r="N250" s="250">
        <v>197600</v>
      </c>
      <c r="O250" s="250">
        <v>988000</v>
      </c>
      <c r="P250" s="246" t="s">
        <v>6</v>
      </c>
      <c r="Q250" s="246" t="s">
        <v>136</v>
      </c>
      <c r="R250" s="246" t="s">
        <v>137</v>
      </c>
      <c r="S250" s="252"/>
      <c r="T250" s="252"/>
      <c r="U250" s="251">
        <v>594000</v>
      </c>
      <c r="V250" s="251">
        <v>198000</v>
      </c>
      <c r="W250" s="251">
        <v>792000</v>
      </c>
      <c r="X250" s="251">
        <v>594000</v>
      </c>
      <c r="Y250" s="251">
        <v>198000</v>
      </c>
      <c r="Z250" s="251">
        <v>792000</v>
      </c>
      <c r="AA250" s="258">
        <v>1</v>
      </c>
      <c r="AB250" s="253">
        <v>26</v>
      </c>
      <c r="AC250" s="253">
        <v>49</v>
      </c>
      <c r="AD250" s="253">
        <v>75</v>
      </c>
    </row>
    <row r="251" spans="1:34" customHeight="1" ht="15">
      <c r="A251" s="246" t="s">
        <v>674</v>
      </c>
      <c r="B251" s="246" t="s">
        <v>5</v>
      </c>
      <c r="C251" s="246" t="s">
        <v>14</v>
      </c>
      <c r="D251" s="246" t="s">
        <v>95</v>
      </c>
      <c r="E251" s="247" t="s">
        <v>272</v>
      </c>
      <c r="F251" s="246" t="s">
        <v>658</v>
      </c>
      <c r="G251" s="248" t="s">
        <v>103</v>
      </c>
      <c r="H251" s="249" t="s">
        <v>675</v>
      </c>
      <c r="I251" s="246" t="s">
        <v>12</v>
      </c>
      <c r="J251" s="246" t="s">
        <v>135</v>
      </c>
      <c r="K251" s="250">
        <v>599400</v>
      </c>
      <c r="L251" s="250">
        <v>0</v>
      </c>
      <c r="M251" s="250">
        <v>199800</v>
      </c>
      <c r="N251" s="250">
        <v>199800</v>
      </c>
      <c r="O251" s="250">
        <v>999000</v>
      </c>
      <c r="P251" s="246" t="s">
        <v>6</v>
      </c>
      <c r="Q251" s="246" t="s">
        <v>136</v>
      </c>
      <c r="R251" s="246" t="s">
        <v>137</v>
      </c>
      <c r="S251" s="252"/>
      <c r="T251" s="252"/>
      <c r="U251" s="251">
        <v>600000</v>
      </c>
      <c r="V251" s="251">
        <v>200000</v>
      </c>
      <c r="W251" s="251">
        <v>800000</v>
      </c>
      <c r="X251" s="251">
        <v>600000</v>
      </c>
      <c r="Y251" s="251">
        <v>200000</v>
      </c>
      <c r="Z251" s="251">
        <v>800000</v>
      </c>
      <c r="AA251" s="258">
        <v>1</v>
      </c>
      <c r="AB251" s="253">
        <v>163</v>
      </c>
      <c r="AC251" s="253">
        <v>4</v>
      </c>
      <c r="AD251" s="253">
        <v>167</v>
      </c>
    </row>
    <row r="252" spans="1:34" customHeight="1" ht="15">
      <c r="A252" s="246" t="s">
        <v>676</v>
      </c>
      <c r="B252" s="246" t="s">
        <v>5</v>
      </c>
      <c r="C252" s="246" t="s">
        <v>14</v>
      </c>
      <c r="D252" s="246" t="s">
        <v>95</v>
      </c>
      <c r="E252" s="247" t="s">
        <v>324</v>
      </c>
      <c r="F252" s="246" t="s">
        <v>672</v>
      </c>
      <c r="G252" s="248" t="s">
        <v>103</v>
      </c>
      <c r="H252" s="249" t="s">
        <v>677</v>
      </c>
      <c r="I252" s="246" t="s">
        <v>12</v>
      </c>
      <c r="J252" s="246" t="s">
        <v>135</v>
      </c>
      <c r="K252" s="250">
        <v>587100</v>
      </c>
      <c r="L252" s="250">
        <v>0</v>
      </c>
      <c r="M252" s="250">
        <v>195700</v>
      </c>
      <c r="N252" s="250">
        <v>195700</v>
      </c>
      <c r="O252" s="250">
        <v>978500</v>
      </c>
      <c r="P252" s="246" t="s">
        <v>6</v>
      </c>
      <c r="Q252" s="246" t="s">
        <v>136</v>
      </c>
      <c r="R252" s="246" t="s">
        <v>137</v>
      </c>
      <c r="S252" s="252"/>
      <c r="T252" s="252"/>
      <c r="U252" s="251">
        <v>588000</v>
      </c>
      <c r="V252" s="251">
        <v>196000</v>
      </c>
      <c r="W252" s="251">
        <v>784000</v>
      </c>
      <c r="X252" s="251">
        <v>588000</v>
      </c>
      <c r="Y252" s="251">
        <v>196000</v>
      </c>
      <c r="Z252" s="251">
        <v>784000</v>
      </c>
      <c r="AA252" s="258">
        <v>1</v>
      </c>
      <c r="AB252" s="253">
        <v>38</v>
      </c>
      <c r="AC252" s="253">
        <v>15</v>
      </c>
      <c r="AD252" s="253">
        <v>53</v>
      </c>
    </row>
    <row r="253" spans="1:34" customHeight="1" ht="15">
      <c r="A253" s="246" t="s">
        <v>678</v>
      </c>
      <c r="B253" s="246" t="s">
        <v>5</v>
      </c>
      <c r="C253" s="246" t="s">
        <v>14</v>
      </c>
      <c r="D253" s="246" t="s">
        <v>95</v>
      </c>
      <c r="E253" s="247" t="s">
        <v>279</v>
      </c>
      <c r="F253" s="246" t="s">
        <v>664</v>
      </c>
      <c r="G253" s="248" t="s">
        <v>103</v>
      </c>
      <c r="H253" s="249" t="s">
        <v>679</v>
      </c>
      <c r="I253" s="246" t="s">
        <v>12</v>
      </c>
      <c r="J253" s="246" t="s">
        <v>135</v>
      </c>
      <c r="K253" s="250">
        <v>598800</v>
      </c>
      <c r="L253" s="250">
        <v>0</v>
      </c>
      <c r="M253" s="250">
        <v>199600</v>
      </c>
      <c r="N253" s="250">
        <v>199600</v>
      </c>
      <c r="O253" s="250">
        <v>998000</v>
      </c>
      <c r="P253" s="246" t="s">
        <v>6</v>
      </c>
      <c r="Q253" s="246" t="s">
        <v>136</v>
      </c>
      <c r="R253" s="246" t="s">
        <v>137</v>
      </c>
      <c r="S253" s="252"/>
      <c r="T253" s="252"/>
      <c r="U253" s="251">
        <v>600000</v>
      </c>
      <c r="V253" s="251">
        <v>200000</v>
      </c>
      <c r="W253" s="251">
        <v>800000</v>
      </c>
      <c r="X253" s="251">
        <v>600000</v>
      </c>
      <c r="Y253" s="251">
        <v>200000</v>
      </c>
      <c r="Z253" s="251">
        <v>800000</v>
      </c>
      <c r="AA253" s="258">
        <v>1</v>
      </c>
      <c r="AB253" s="253">
        <v>24</v>
      </c>
      <c r="AC253" s="253">
        <v>4</v>
      </c>
      <c r="AD253" s="253">
        <v>28</v>
      </c>
    </row>
    <row r="254" spans="1:34" customHeight="1" ht="15">
      <c r="A254" s="246" t="s">
        <v>680</v>
      </c>
      <c r="B254" s="246" t="s">
        <v>5</v>
      </c>
      <c r="C254" s="246" t="s">
        <v>14</v>
      </c>
      <c r="D254" s="246" t="s">
        <v>95</v>
      </c>
      <c r="E254" s="247" t="s">
        <v>279</v>
      </c>
      <c r="F254" s="246" t="s">
        <v>681</v>
      </c>
      <c r="G254" s="248" t="s">
        <v>103</v>
      </c>
      <c r="H254" s="249" t="s">
        <v>682</v>
      </c>
      <c r="I254" s="246" t="s">
        <v>12</v>
      </c>
      <c r="J254" s="246" t="s">
        <v>135</v>
      </c>
      <c r="K254" s="250">
        <v>599400</v>
      </c>
      <c r="L254" s="250">
        <v>0</v>
      </c>
      <c r="M254" s="250">
        <v>199800</v>
      </c>
      <c r="N254" s="250">
        <v>199800</v>
      </c>
      <c r="O254" s="250">
        <v>999000</v>
      </c>
      <c r="P254" s="246" t="s">
        <v>6</v>
      </c>
      <c r="Q254" s="246" t="s">
        <v>136</v>
      </c>
      <c r="R254" s="246" t="s">
        <v>137</v>
      </c>
      <c r="S254" s="252"/>
      <c r="T254" s="252"/>
      <c r="U254" s="251">
        <v>600000</v>
      </c>
      <c r="V254" s="251">
        <v>200000</v>
      </c>
      <c r="W254" s="251">
        <v>800000</v>
      </c>
      <c r="X254" s="251">
        <v>600000</v>
      </c>
      <c r="Y254" s="251">
        <v>200000</v>
      </c>
      <c r="Z254" s="251">
        <v>800000</v>
      </c>
      <c r="AA254" s="258">
        <v>1</v>
      </c>
      <c r="AB254" s="253">
        <v>20</v>
      </c>
      <c r="AC254" s="253">
        <v>2</v>
      </c>
      <c r="AD254" s="253">
        <v>22</v>
      </c>
    </row>
    <row r="255" spans="1:34" customHeight="1" ht="15">
      <c r="A255" s="246" t="s">
        <v>683</v>
      </c>
      <c r="B255" s="246" t="s">
        <v>5</v>
      </c>
      <c r="C255" s="246" t="s">
        <v>14</v>
      </c>
      <c r="D255" s="246" t="s">
        <v>95</v>
      </c>
      <c r="E255" s="247" t="s">
        <v>324</v>
      </c>
      <c r="F255" s="246" t="s">
        <v>672</v>
      </c>
      <c r="G255" s="248" t="s">
        <v>103</v>
      </c>
      <c r="H255" s="249" t="s">
        <v>677</v>
      </c>
      <c r="I255" s="246" t="s">
        <v>12</v>
      </c>
      <c r="J255" s="246" t="s">
        <v>135</v>
      </c>
      <c r="K255" s="250">
        <v>599400</v>
      </c>
      <c r="L255" s="250">
        <v>0</v>
      </c>
      <c r="M255" s="250">
        <v>199800</v>
      </c>
      <c r="N255" s="250">
        <v>199800</v>
      </c>
      <c r="O255" s="250">
        <v>999000</v>
      </c>
      <c r="P255" s="246" t="s">
        <v>6</v>
      </c>
      <c r="Q255" s="246" t="s">
        <v>136</v>
      </c>
      <c r="R255" s="246" t="s">
        <v>137</v>
      </c>
      <c r="S255" s="252"/>
      <c r="T255" s="252"/>
      <c r="U255" s="251">
        <v>600000</v>
      </c>
      <c r="V255" s="251">
        <v>200000</v>
      </c>
      <c r="W255" s="251">
        <v>800000</v>
      </c>
      <c r="X255" s="251">
        <v>600000</v>
      </c>
      <c r="Y255" s="251">
        <v>200000</v>
      </c>
      <c r="Z255" s="251">
        <v>800000</v>
      </c>
      <c r="AA255" s="258">
        <v>1</v>
      </c>
      <c r="AB255" s="253">
        <v>39</v>
      </c>
      <c r="AC255" s="253">
        <v>4</v>
      </c>
      <c r="AD255" s="253">
        <v>43</v>
      </c>
    </row>
    <row r="256" spans="1:34" customHeight="1" ht="15">
      <c r="A256" s="246" t="s">
        <v>684</v>
      </c>
      <c r="B256" s="246" t="s">
        <v>5</v>
      </c>
      <c r="C256" s="246" t="s">
        <v>14</v>
      </c>
      <c r="D256" s="246" t="s">
        <v>95</v>
      </c>
      <c r="E256" s="247" t="s">
        <v>279</v>
      </c>
      <c r="F256" s="246" t="s">
        <v>649</v>
      </c>
      <c r="G256" s="248" t="s">
        <v>103</v>
      </c>
      <c r="H256" s="249" t="s">
        <v>685</v>
      </c>
      <c r="I256" s="246" t="s">
        <v>12</v>
      </c>
      <c r="J256" s="246" t="s">
        <v>135</v>
      </c>
      <c r="K256" s="250">
        <v>599100</v>
      </c>
      <c r="L256" s="250">
        <v>0</v>
      </c>
      <c r="M256" s="250">
        <v>199700</v>
      </c>
      <c r="N256" s="250">
        <v>199700</v>
      </c>
      <c r="O256" s="250">
        <v>998500</v>
      </c>
      <c r="P256" s="246" t="s">
        <v>6</v>
      </c>
      <c r="Q256" s="246" t="s">
        <v>136</v>
      </c>
      <c r="R256" s="246" t="s">
        <v>137</v>
      </c>
      <c r="S256" s="252"/>
      <c r="T256" s="252"/>
      <c r="U256" s="251">
        <v>599880</v>
      </c>
      <c r="V256" s="251">
        <v>199960</v>
      </c>
      <c r="W256" s="251">
        <v>799840</v>
      </c>
      <c r="X256" s="251">
        <v>599880</v>
      </c>
      <c r="Y256" s="251">
        <v>199960</v>
      </c>
      <c r="Z256" s="251">
        <v>799840</v>
      </c>
      <c r="AA256" s="258">
        <v>1</v>
      </c>
      <c r="AB256" s="253">
        <v>5</v>
      </c>
      <c r="AC256" s="253">
        <v>15</v>
      </c>
      <c r="AD256" s="253">
        <v>20</v>
      </c>
    </row>
    <row r="257" spans="1:34" customHeight="1" ht="15">
      <c r="A257" s="246" t="s">
        <v>686</v>
      </c>
      <c r="B257" s="246" t="s">
        <v>5</v>
      </c>
      <c r="C257" s="246" t="s">
        <v>14</v>
      </c>
      <c r="D257" s="246" t="s">
        <v>95</v>
      </c>
      <c r="E257" s="247" t="s">
        <v>324</v>
      </c>
      <c r="F257" s="246" t="s">
        <v>661</v>
      </c>
      <c r="G257" s="248" t="s">
        <v>103</v>
      </c>
      <c r="H257" s="249" t="s">
        <v>687</v>
      </c>
      <c r="I257" s="246" t="s">
        <v>12</v>
      </c>
      <c r="J257" s="246" t="s">
        <v>135</v>
      </c>
      <c r="K257" s="250">
        <v>589854</v>
      </c>
      <c r="L257" s="250">
        <v>0</v>
      </c>
      <c r="M257" s="250">
        <v>196618</v>
      </c>
      <c r="N257" s="250">
        <v>196618</v>
      </c>
      <c r="O257" s="250">
        <v>983090</v>
      </c>
      <c r="P257" s="246" t="s">
        <v>6</v>
      </c>
      <c r="Q257" s="246" t="s">
        <v>136</v>
      </c>
      <c r="R257" s="246" t="s">
        <v>137</v>
      </c>
      <c r="S257" s="252"/>
      <c r="T257" s="252"/>
      <c r="U257" s="251">
        <v>590280</v>
      </c>
      <c r="V257" s="251">
        <v>196760</v>
      </c>
      <c r="W257" s="251">
        <v>787040</v>
      </c>
      <c r="X257" s="251">
        <v>590280</v>
      </c>
      <c r="Y257" s="251">
        <v>196760</v>
      </c>
      <c r="Z257" s="251">
        <v>787040</v>
      </c>
      <c r="AA257" s="258">
        <v>1</v>
      </c>
      <c r="AB257" s="253">
        <v>37</v>
      </c>
      <c r="AC257" s="253">
        <v>17</v>
      </c>
      <c r="AD257" s="253">
        <v>54</v>
      </c>
    </row>
    <row r="258" spans="1:34" customHeight="1" ht="15">
      <c r="A258" s="246" t="s">
        <v>688</v>
      </c>
      <c r="B258" s="246" t="s">
        <v>5</v>
      </c>
      <c r="C258" s="246" t="s">
        <v>14</v>
      </c>
      <c r="D258" s="246" t="s">
        <v>95</v>
      </c>
      <c r="E258" s="247" t="s">
        <v>324</v>
      </c>
      <c r="F258" s="246" t="s">
        <v>689</v>
      </c>
      <c r="G258" s="248" t="s">
        <v>103</v>
      </c>
      <c r="H258" s="249" t="s">
        <v>690</v>
      </c>
      <c r="I258" s="246" t="s">
        <v>12</v>
      </c>
      <c r="J258" s="246" t="s">
        <v>135</v>
      </c>
      <c r="K258" s="250">
        <v>598200</v>
      </c>
      <c r="L258" s="250">
        <v>0</v>
      </c>
      <c r="M258" s="250">
        <v>199400</v>
      </c>
      <c r="N258" s="250">
        <v>199400</v>
      </c>
      <c r="O258" s="250">
        <v>997000</v>
      </c>
      <c r="P258" s="246" t="s">
        <v>6</v>
      </c>
      <c r="Q258" s="246" t="s">
        <v>136</v>
      </c>
      <c r="R258" s="246" t="s">
        <v>137</v>
      </c>
      <c r="S258" s="252"/>
      <c r="T258" s="252"/>
      <c r="U258" s="251">
        <v>600000</v>
      </c>
      <c r="V258" s="251">
        <v>200000</v>
      </c>
      <c r="W258" s="251">
        <v>800000</v>
      </c>
      <c r="X258" s="251">
        <v>600000</v>
      </c>
      <c r="Y258" s="251">
        <v>200000</v>
      </c>
      <c r="Z258" s="251">
        <v>800000</v>
      </c>
      <c r="AA258" s="258">
        <v>1</v>
      </c>
      <c r="AB258" s="253">
        <v>25</v>
      </c>
      <c r="AC258" s="253">
        <v>13</v>
      </c>
      <c r="AD258" s="253">
        <v>38</v>
      </c>
    </row>
    <row r="259" spans="1:34" customHeight="1" ht="15">
      <c r="A259" s="246" t="s">
        <v>691</v>
      </c>
      <c r="B259" s="246" t="s">
        <v>5</v>
      </c>
      <c r="C259" s="246" t="s">
        <v>14</v>
      </c>
      <c r="D259" s="246" t="s">
        <v>95</v>
      </c>
      <c r="E259" s="247" t="s">
        <v>279</v>
      </c>
      <c r="F259" s="246" t="s">
        <v>649</v>
      </c>
      <c r="G259" s="248" t="s">
        <v>103</v>
      </c>
      <c r="H259" s="249" t="s">
        <v>692</v>
      </c>
      <c r="I259" s="246" t="s">
        <v>12</v>
      </c>
      <c r="J259" s="246" t="s">
        <v>135</v>
      </c>
      <c r="K259" s="250">
        <v>587100</v>
      </c>
      <c r="L259" s="250">
        <v>0</v>
      </c>
      <c r="M259" s="250">
        <v>195700</v>
      </c>
      <c r="N259" s="250">
        <v>195700</v>
      </c>
      <c r="O259" s="250">
        <v>978500</v>
      </c>
      <c r="P259" s="246" t="s">
        <v>6</v>
      </c>
      <c r="Q259" s="246" t="s">
        <v>136</v>
      </c>
      <c r="R259" s="246" t="s">
        <v>693</v>
      </c>
      <c r="S259" s="252"/>
      <c r="T259" s="252"/>
      <c r="U259" s="251">
        <v>588000</v>
      </c>
      <c r="V259" s="251">
        <v>196000</v>
      </c>
      <c r="W259" s="251">
        <v>784000</v>
      </c>
      <c r="X259" s="251">
        <v>588000</v>
      </c>
      <c r="Y259" s="251">
        <v>196000</v>
      </c>
      <c r="Z259" s="251">
        <v>784000</v>
      </c>
      <c r="AA259" s="258">
        <v>1</v>
      </c>
      <c r="AB259" s="253">
        <v>56</v>
      </c>
      <c r="AC259" s="253">
        <v>8</v>
      </c>
      <c r="AD259" s="253">
        <v>64</v>
      </c>
    </row>
    <row r="260" spans="1:34" customHeight="1" ht="15">
      <c r="A260" s="246" t="s">
        <v>694</v>
      </c>
      <c r="B260" s="246" t="s">
        <v>5</v>
      </c>
      <c r="C260" s="246" t="s">
        <v>14</v>
      </c>
      <c r="D260" s="246" t="s">
        <v>95</v>
      </c>
      <c r="E260" s="247" t="s">
        <v>279</v>
      </c>
      <c r="F260" s="246" t="s">
        <v>649</v>
      </c>
      <c r="G260" s="248" t="s">
        <v>103</v>
      </c>
      <c r="H260" s="249" t="s">
        <v>695</v>
      </c>
      <c r="I260" s="246" t="s">
        <v>12</v>
      </c>
      <c r="J260" s="246" t="s">
        <v>135</v>
      </c>
      <c r="K260" s="250">
        <v>593100</v>
      </c>
      <c r="L260" s="250">
        <v>0</v>
      </c>
      <c r="M260" s="250">
        <v>197700</v>
      </c>
      <c r="N260" s="250">
        <v>197700</v>
      </c>
      <c r="O260" s="250">
        <v>988500</v>
      </c>
      <c r="P260" s="246" t="s">
        <v>6</v>
      </c>
      <c r="Q260" s="246" t="s">
        <v>136</v>
      </c>
      <c r="R260" s="246" t="s">
        <v>137</v>
      </c>
      <c r="S260" s="252"/>
      <c r="T260" s="252"/>
      <c r="U260" s="251">
        <v>594000</v>
      </c>
      <c r="V260" s="251">
        <v>198000</v>
      </c>
      <c r="W260" s="251">
        <v>792000</v>
      </c>
      <c r="X260" s="251">
        <v>594000</v>
      </c>
      <c r="Y260" s="251">
        <v>198000</v>
      </c>
      <c r="Z260" s="251">
        <v>792000</v>
      </c>
      <c r="AA260" s="258">
        <v>1</v>
      </c>
      <c r="AB260" s="253">
        <v>35</v>
      </c>
      <c r="AC260" s="253">
        <v>21</v>
      </c>
      <c r="AD260" s="253">
        <v>56</v>
      </c>
    </row>
    <row r="261" spans="1:34" customHeight="1" ht="15">
      <c r="A261" s="246" t="s">
        <v>696</v>
      </c>
      <c r="B261" s="246" t="s">
        <v>5</v>
      </c>
      <c r="C261" s="246" t="s">
        <v>14</v>
      </c>
      <c r="D261" s="246" t="s">
        <v>97</v>
      </c>
      <c r="E261" s="247" t="s">
        <v>279</v>
      </c>
      <c r="F261" s="246" t="s">
        <v>697</v>
      </c>
      <c r="G261" s="248" t="s">
        <v>103</v>
      </c>
      <c r="H261" s="249" t="s">
        <v>698</v>
      </c>
      <c r="I261" s="246" t="s">
        <v>7</v>
      </c>
      <c r="J261" s="246" t="s">
        <v>199</v>
      </c>
      <c r="K261" s="250">
        <v>1273422.6</v>
      </c>
      <c r="L261" s="250">
        <v>0</v>
      </c>
      <c r="M261" s="250">
        <v>424474.2</v>
      </c>
      <c r="N261" s="250">
        <v>424474.2</v>
      </c>
      <c r="O261" s="250">
        <v>2122371</v>
      </c>
      <c r="P261" s="246" t="s">
        <v>6</v>
      </c>
      <c r="Q261" s="246" t="s">
        <v>136</v>
      </c>
      <c r="R261" s="246" t="s">
        <v>137</v>
      </c>
      <c r="S261" s="252"/>
      <c r="T261" s="252"/>
      <c r="U261" s="251">
        <v>1309272.6</v>
      </c>
      <c r="V261" s="251">
        <v>436424.2</v>
      </c>
      <c r="W261" s="251">
        <v>1745696.8</v>
      </c>
      <c r="X261" s="251">
        <v>1309272.6</v>
      </c>
      <c r="Y261" s="251">
        <v>436424.2</v>
      </c>
      <c r="Z261" s="251">
        <v>1745696.8</v>
      </c>
      <c r="AA261" s="258">
        <v>1</v>
      </c>
      <c r="AB261" s="253">
        <v>15</v>
      </c>
      <c r="AC261" s="253">
        <v>22</v>
      </c>
      <c r="AD261" s="253">
        <v>37</v>
      </c>
    </row>
    <row r="262" spans="1:34" customHeight="1" ht="15">
      <c r="A262" s="246" t="s">
        <v>699</v>
      </c>
      <c r="B262" s="246" t="s">
        <v>5</v>
      </c>
      <c r="C262" s="246" t="s">
        <v>14</v>
      </c>
      <c r="D262" s="246" t="s">
        <v>97</v>
      </c>
      <c r="E262" s="247" t="s">
        <v>279</v>
      </c>
      <c r="F262" s="246" t="s">
        <v>700</v>
      </c>
      <c r="G262" s="248" t="s">
        <v>103</v>
      </c>
      <c r="H262" s="249" t="s">
        <v>701</v>
      </c>
      <c r="I262" s="246" t="s">
        <v>12</v>
      </c>
      <c r="J262" s="246" t="s">
        <v>135</v>
      </c>
      <c r="K262" s="250">
        <v>591141.6</v>
      </c>
      <c r="L262" s="250">
        <v>0</v>
      </c>
      <c r="M262" s="250">
        <v>197047.2</v>
      </c>
      <c r="N262" s="250">
        <v>197047.2</v>
      </c>
      <c r="O262" s="250">
        <v>985236</v>
      </c>
      <c r="P262" s="246" t="s">
        <v>6</v>
      </c>
      <c r="Q262" s="246" t="s">
        <v>136</v>
      </c>
      <c r="R262" s="246" t="s">
        <v>137</v>
      </c>
      <c r="S262" s="252"/>
      <c r="T262" s="252"/>
      <c r="U262" s="251">
        <v>599520</v>
      </c>
      <c r="V262" s="251">
        <v>199840</v>
      </c>
      <c r="W262" s="251">
        <v>799360</v>
      </c>
      <c r="X262" s="251">
        <v>599520</v>
      </c>
      <c r="Y262" s="251">
        <v>199840</v>
      </c>
      <c r="Z262" s="251">
        <v>799360</v>
      </c>
      <c r="AA262" s="258">
        <v>1</v>
      </c>
      <c r="AB262" s="253">
        <v>53</v>
      </c>
      <c r="AC262" s="253">
        <v>27</v>
      </c>
      <c r="AD262" s="253">
        <v>80</v>
      </c>
    </row>
    <row r="263" spans="1:34" customHeight="1" ht="15">
      <c r="A263" s="246" t="s">
        <v>702</v>
      </c>
      <c r="B263" s="246" t="s">
        <v>5</v>
      </c>
      <c r="C263" s="246" t="s">
        <v>14</v>
      </c>
      <c r="D263" s="246" t="s">
        <v>97</v>
      </c>
      <c r="E263" s="247" t="s">
        <v>279</v>
      </c>
      <c r="F263" s="246" t="s">
        <v>703</v>
      </c>
      <c r="G263" s="248" t="s">
        <v>103</v>
      </c>
      <c r="H263" s="249" t="s">
        <v>704</v>
      </c>
      <c r="I263" s="246" t="s">
        <v>12</v>
      </c>
      <c r="J263" s="246" t="s">
        <v>135</v>
      </c>
      <c r="K263" s="250">
        <v>598679.97</v>
      </c>
      <c r="L263" s="250">
        <v>0</v>
      </c>
      <c r="M263" s="250">
        <v>199559.99</v>
      </c>
      <c r="N263" s="250">
        <v>199559.99</v>
      </c>
      <c r="O263" s="250">
        <v>997799.95</v>
      </c>
      <c r="P263" s="246" t="s">
        <v>6</v>
      </c>
      <c r="Q263" s="246" t="s">
        <v>136</v>
      </c>
      <c r="R263" s="246" t="s">
        <v>137</v>
      </c>
      <c r="S263" s="252"/>
      <c r="T263" s="252"/>
      <c r="U263" s="251">
        <v>598680</v>
      </c>
      <c r="V263" s="251">
        <v>199560</v>
      </c>
      <c r="W263" s="251">
        <v>798240</v>
      </c>
      <c r="X263" s="251">
        <v>598680</v>
      </c>
      <c r="Y263" s="251">
        <v>199560</v>
      </c>
      <c r="Z263" s="251">
        <v>798240</v>
      </c>
      <c r="AA263" s="258">
        <v>1</v>
      </c>
      <c r="AB263" s="253">
        <v>33</v>
      </c>
      <c r="AC263" s="253">
        <v>19</v>
      </c>
      <c r="AD263" s="253">
        <v>52</v>
      </c>
    </row>
    <row r="264" spans="1:34" customHeight="1" ht="15">
      <c r="A264" s="246" t="s">
        <v>705</v>
      </c>
      <c r="B264" s="246" t="s">
        <v>5</v>
      </c>
      <c r="C264" s="246" t="s">
        <v>14</v>
      </c>
      <c r="D264" s="246" t="s">
        <v>97</v>
      </c>
      <c r="E264" s="247" t="s">
        <v>279</v>
      </c>
      <c r="F264" s="246" t="s">
        <v>706</v>
      </c>
      <c r="G264" s="248" t="s">
        <v>103</v>
      </c>
      <c r="H264" s="249" t="s">
        <v>707</v>
      </c>
      <c r="I264" s="246" t="s">
        <v>12</v>
      </c>
      <c r="J264" s="246" t="s">
        <v>135</v>
      </c>
      <c r="K264" s="250">
        <v>528000</v>
      </c>
      <c r="L264" s="250">
        <v>0</v>
      </c>
      <c r="M264" s="250">
        <v>176000</v>
      </c>
      <c r="N264" s="250">
        <v>176000</v>
      </c>
      <c r="O264" s="250">
        <v>880000</v>
      </c>
      <c r="P264" s="246" t="s">
        <v>6</v>
      </c>
      <c r="Q264" s="246" t="s">
        <v>136</v>
      </c>
      <c r="R264" s="246" t="s">
        <v>137</v>
      </c>
      <c r="S264" s="252"/>
      <c r="T264" s="252"/>
      <c r="U264" s="251">
        <v>600000</v>
      </c>
      <c r="V264" s="251">
        <v>200000</v>
      </c>
      <c r="W264" s="251">
        <v>800000</v>
      </c>
      <c r="X264" s="251">
        <v>600000</v>
      </c>
      <c r="Y264" s="251">
        <v>200000</v>
      </c>
      <c r="Z264" s="251">
        <v>800000</v>
      </c>
      <c r="AA264" s="258">
        <v>1</v>
      </c>
      <c r="AB264" s="253">
        <v>31</v>
      </c>
      <c r="AC264" s="253">
        <v>1</v>
      </c>
      <c r="AD264" s="253">
        <v>32</v>
      </c>
    </row>
    <row r="265" spans="1:34" customHeight="1" ht="15">
      <c r="A265" s="246" t="s">
        <v>708</v>
      </c>
      <c r="B265" s="246" t="s">
        <v>5</v>
      </c>
      <c r="C265" s="246" t="s">
        <v>14</v>
      </c>
      <c r="D265" s="246" t="s">
        <v>97</v>
      </c>
      <c r="E265" s="247" t="s">
        <v>272</v>
      </c>
      <c r="F265" s="246" t="s">
        <v>709</v>
      </c>
      <c r="G265" s="248" t="s">
        <v>103</v>
      </c>
      <c r="H265" s="249" t="s">
        <v>710</v>
      </c>
      <c r="I265" s="246" t="s">
        <v>12</v>
      </c>
      <c r="J265" s="246" t="s">
        <v>135</v>
      </c>
      <c r="K265" s="250">
        <v>516000</v>
      </c>
      <c r="L265" s="250">
        <v>0</v>
      </c>
      <c r="M265" s="250">
        <v>172000</v>
      </c>
      <c r="N265" s="250">
        <v>172000</v>
      </c>
      <c r="O265" s="250">
        <v>860000</v>
      </c>
      <c r="P265" s="246" t="s">
        <v>6</v>
      </c>
      <c r="Q265" s="246" t="s">
        <v>136</v>
      </c>
      <c r="R265" s="246" t="s">
        <v>137</v>
      </c>
      <c r="S265" s="252"/>
      <c r="T265" s="252"/>
      <c r="U265" s="251">
        <v>564000</v>
      </c>
      <c r="V265" s="251">
        <v>188000</v>
      </c>
      <c r="W265" s="251">
        <v>752000</v>
      </c>
      <c r="X265" s="251">
        <v>564000</v>
      </c>
      <c r="Y265" s="251">
        <v>188000</v>
      </c>
      <c r="Z265" s="251">
        <v>752000</v>
      </c>
      <c r="AA265" s="258">
        <v>1</v>
      </c>
      <c r="AB265" s="253">
        <v>133</v>
      </c>
      <c r="AC265" s="253">
        <v>18</v>
      </c>
      <c r="AD265" s="253">
        <v>151</v>
      </c>
    </row>
    <row r="266" spans="1:34" customHeight="1" ht="15">
      <c r="A266" s="246" t="s">
        <v>711</v>
      </c>
      <c r="B266" s="246" t="s">
        <v>5</v>
      </c>
      <c r="C266" s="246" t="s">
        <v>14</v>
      </c>
      <c r="D266" s="246" t="s">
        <v>97</v>
      </c>
      <c r="E266" s="247" t="s">
        <v>279</v>
      </c>
      <c r="F266" s="246" t="s">
        <v>712</v>
      </c>
      <c r="G266" s="248" t="s">
        <v>103</v>
      </c>
      <c r="H266" s="249" t="s">
        <v>713</v>
      </c>
      <c r="I266" s="246" t="s">
        <v>12</v>
      </c>
      <c r="J266" s="246" t="s">
        <v>135</v>
      </c>
      <c r="K266" s="250">
        <v>596538</v>
      </c>
      <c r="L266" s="250">
        <v>0</v>
      </c>
      <c r="M266" s="250">
        <v>198846</v>
      </c>
      <c r="N266" s="250">
        <v>198846</v>
      </c>
      <c r="O266" s="250">
        <v>994230</v>
      </c>
      <c r="P266" s="246" t="s">
        <v>6</v>
      </c>
      <c r="Q266" s="246" t="s">
        <v>136</v>
      </c>
      <c r="R266" s="246" t="s">
        <v>137</v>
      </c>
      <c r="S266" s="252"/>
      <c r="T266" s="252"/>
      <c r="U266" s="251">
        <v>599250</v>
      </c>
      <c r="V266" s="251">
        <v>199750</v>
      </c>
      <c r="W266" s="251">
        <v>799000</v>
      </c>
      <c r="X266" s="251">
        <v>599250</v>
      </c>
      <c r="Y266" s="251">
        <v>199750</v>
      </c>
      <c r="Z266" s="251">
        <v>799000</v>
      </c>
      <c r="AA266" s="258">
        <v>1</v>
      </c>
      <c r="AB266" s="253">
        <v>34</v>
      </c>
      <c r="AC266" s="253">
        <v>19</v>
      </c>
      <c r="AD266" s="253">
        <v>53</v>
      </c>
    </row>
    <row r="267" spans="1:34" customHeight="1" ht="15">
      <c r="A267" s="246" t="s">
        <v>714</v>
      </c>
      <c r="B267" s="246" t="s">
        <v>5</v>
      </c>
      <c r="C267" s="246" t="s">
        <v>14</v>
      </c>
      <c r="D267" s="246" t="s">
        <v>97</v>
      </c>
      <c r="E267" s="247" t="s">
        <v>272</v>
      </c>
      <c r="F267" s="246" t="s">
        <v>715</v>
      </c>
      <c r="G267" s="248" t="s">
        <v>103</v>
      </c>
      <c r="H267" s="249" t="s">
        <v>716</v>
      </c>
      <c r="I267" s="246" t="s">
        <v>12</v>
      </c>
      <c r="J267" s="246" t="s">
        <v>135</v>
      </c>
      <c r="K267" s="250">
        <v>528000</v>
      </c>
      <c r="L267" s="250">
        <v>0</v>
      </c>
      <c r="M267" s="250">
        <v>176000</v>
      </c>
      <c r="N267" s="250">
        <v>176000</v>
      </c>
      <c r="O267" s="250">
        <v>880000</v>
      </c>
      <c r="P267" s="246" t="s">
        <v>6</v>
      </c>
      <c r="Q267" s="246" t="s">
        <v>136</v>
      </c>
      <c r="R267" s="246" t="s">
        <v>137</v>
      </c>
      <c r="S267" s="252"/>
      <c r="T267" s="252"/>
      <c r="U267" s="251">
        <v>600000</v>
      </c>
      <c r="V267" s="251">
        <v>200000</v>
      </c>
      <c r="W267" s="251">
        <v>800000</v>
      </c>
      <c r="X267" s="251">
        <v>600000</v>
      </c>
      <c r="Y267" s="251">
        <v>200000</v>
      </c>
      <c r="Z267" s="251">
        <v>800000</v>
      </c>
      <c r="AA267" s="258">
        <v>1</v>
      </c>
      <c r="AB267" s="253">
        <v>22</v>
      </c>
      <c r="AC267" s="253">
        <v>9</v>
      </c>
      <c r="AD267" s="253">
        <v>31</v>
      </c>
    </row>
    <row r="268" spans="1:34" customHeight="1" ht="15">
      <c r="A268" s="246" t="s">
        <v>717</v>
      </c>
      <c r="B268" s="246" t="s">
        <v>5</v>
      </c>
      <c r="C268" s="246" t="s">
        <v>14</v>
      </c>
      <c r="D268" s="246" t="s">
        <v>97</v>
      </c>
      <c r="E268" s="247" t="s">
        <v>272</v>
      </c>
      <c r="F268" s="246" t="s">
        <v>718</v>
      </c>
      <c r="G268" s="248" t="s">
        <v>103</v>
      </c>
      <c r="H268" s="249" t="s">
        <v>719</v>
      </c>
      <c r="I268" s="246" t="s">
        <v>12</v>
      </c>
      <c r="J268" s="246" t="s">
        <v>135</v>
      </c>
      <c r="K268" s="250">
        <v>573600</v>
      </c>
      <c r="L268" s="250">
        <v>0</v>
      </c>
      <c r="M268" s="250">
        <v>191200</v>
      </c>
      <c r="N268" s="250">
        <v>191200</v>
      </c>
      <c r="O268" s="250">
        <v>956000</v>
      </c>
      <c r="P268" s="246" t="s">
        <v>6</v>
      </c>
      <c r="Q268" s="246" t="s">
        <v>136</v>
      </c>
      <c r="R268" s="246" t="s">
        <v>137</v>
      </c>
      <c r="S268" s="252"/>
      <c r="T268" s="252"/>
      <c r="U268" s="251">
        <v>600000</v>
      </c>
      <c r="V268" s="251">
        <v>200000</v>
      </c>
      <c r="W268" s="251">
        <v>800000</v>
      </c>
      <c r="X268" s="251">
        <v>600000</v>
      </c>
      <c r="Y268" s="251">
        <v>200000</v>
      </c>
      <c r="Z268" s="251">
        <v>800000</v>
      </c>
      <c r="AA268" s="258">
        <v>1</v>
      </c>
      <c r="AB268" s="253">
        <v>25</v>
      </c>
      <c r="AC268" s="253">
        <v>2</v>
      </c>
      <c r="AD268" s="253">
        <v>27</v>
      </c>
    </row>
    <row r="269" spans="1:34" customHeight="1" ht="15">
      <c r="A269" s="246" t="s">
        <v>720</v>
      </c>
      <c r="B269" s="246" t="s">
        <v>5</v>
      </c>
      <c r="C269" s="246" t="s">
        <v>14</v>
      </c>
      <c r="D269" s="246" t="s">
        <v>97</v>
      </c>
      <c r="E269" s="247" t="s">
        <v>279</v>
      </c>
      <c r="F269" s="246" t="s">
        <v>721</v>
      </c>
      <c r="G269" s="248" t="s">
        <v>103</v>
      </c>
      <c r="H269" s="249" t="s">
        <v>722</v>
      </c>
      <c r="I269" s="246" t="s">
        <v>12</v>
      </c>
      <c r="J269" s="246" t="s">
        <v>135</v>
      </c>
      <c r="K269" s="250">
        <v>598770</v>
      </c>
      <c r="L269" s="250">
        <v>0</v>
      </c>
      <c r="M269" s="250">
        <v>199590</v>
      </c>
      <c r="N269" s="250">
        <v>199590</v>
      </c>
      <c r="O269" s="250">
        <v>997950</v>
      </c>
      <c r="P269" s="246" t="s">
        <v>6</v>
      </c>
      <c r="Q269" s="246" t="s">
        <v>136</v>
      </c>
      <c r="R269" s="246" t="s">
        <v>137</v>
      </c>
      <c r="S269" s="252"/>
      <c r="T269" s="252"/>
      <c r="U269" s="251">
        <v>598770</v>
      </c>
      <c r="V269" s="251">
        <v>199590</v>
      </c>
      <c r="W269" s="251">
        <v>798360</v>
      </c>
      <c r="X269" s="251">
        <v>598770</v>
      </c>
      <c r="Y269" s="251">
        <v>199590</v>
      </c>
      <c r="Z269" s="251">
        <v>798360</v>
      </c>
      <c r="AA269" s="258">
        <v>1</v>
      </c>
      <c r="AB269" s="253">
        <v>20</v>
      </c>
      <c r="AC269" s="253">
        <v>2</v>
      </c>
      <c r="AD269" s="253">
        <v>22</v>
      </c>
    </row>
    <row r="270" spans="1:34" customHeight="1" ht="15">
      <c r="A270" s="246" t="s">
        <v>723</v>
      </c>
      <c r="B270" s="246" t="s">
        <v>5</v>
      </c>
      <c r="C270" s="246" t="s">
        <v>14</v>
      </c>
      <c r="D270" s="246" t="s">
        <v>97</v>
      </c>
      <c r="E270" s="247" t="s">
        <v>279</v>
      </c>
      <c r="F270" s="246" t="s">
        <v>724</v>
      </c>
      <c r="G270" s="248" t="s">
        <v>103</v>
      </c>
      <c r="H270" s="249" t="s">
        <v>725</v>
      </c>
      <c r="I270" s="246" t="s">
        <v>12</v>
      </c>
      <c r="J270" s="246" t="s">
        <v>135</v>
      </c>
      <c r="K270" s="250">
        <v>516000</v>
      </c>
      <c r="L270" s="250">
        <v>0</v>
      </c>
      <c r="M270" s="250">
        <v>172000</v>
      </c>
      <c r="N270" s="250">
        <v>172000</v>
      </c>
      <c r="O270" s="250">
        <v>860000</v>
      </c>
      <c r="P270" s="246" t="s">
        <v>6</v>
      </c>
      <c r="Q270" s="246" t="s">
        <v>136</v>
      </c>
      <c r="R270" s="246" t="s">
        <v>137</v>
      </c>
      <c r="S270" s="252"/>
      <c r="T270" s="252"/>
      <c r="U270" s="251">
        <v>540000</v>
      </c>
      <c r="V270" s="251">
        <v>180000</v>
      </c>
      <c r="W270" s="251">
        <v>720000</v>
      </c>
      <c r="X270" s="251">
        <v>540000</v>
      </c>
      <c r="Y270" s="251">
        <v>180000</v>
      </c>
      <c r="Z270" s="251">
        <v>720000</v>
      </c>
      <c r="AA270" s="258">
        <v>1</v>
      </c>
      <c r="AB270" s="253">
        <v>50</v>
      </c>
      <c r="AC270" s="253">
        <v>25</v>
      </c>
      <c r="AD270" s="253">
        <v>75</v>
      </c>
    </row>
    <row r="271" spans="1:34" customHeight="1" ht="15">
      <c r="A271" s="246" t="s">
        <v>726</v>
      </c>
      <c r="B271" s="246" t="s">
        <v>5</v>
      </c>
      <c r="C271" s="246" t="s">
        <v>14</v>
      </c>
      <c r="D271" s="246" t="s">
        <v>97</v>
      </c>
      <c r="E271" s="247" t="s">
        <v>279</v>
      </c>
      <c r="F271" s="246" t="s">
        <v>727</v>
      </c>
      <c r="G271" s="248" t="s">
        <v>103</v>
      </c>
      <c r="H271" s="249" t="s">
        <v>728</v>
      </c>
      <c r="I271" s="246" t="s">
        <v>12</v>
      </c>
      <c r="J271" s="246" t="s">
        <v>135</v>
      </c>
      <c r="K271" s="250">
        <v>516000</v>
      </c>
      <c r="L271" s="250">
        <v>0</v>
      </c>
      <c r="M271" s="250">
        <v>172000</v>
      </c>
      <c r="N271" s="250">
        <v>172000</v>
      </c>
      <c r="O271" s="250">
        <v>860000</v>
      </c>
      <c r="P271" s="246" t="s">
        <v>6</v>
      </c>
      <c r="Q271" s="246" t="s">
        <v>136</v>
      </c>
      <c r="R271" s="246" t="s">
        <v>137</v>
      </c>
      <c r="S271" s="252"/>
      <c r="T271" s="252"/>
      <c r="U271" s="251">
        <v>540000</v>
      </c>
      <c r="V271" s="251">
        <v>180000</v>
      </c>
      <c r="W271" s="251">
        <v>720000</v>
      </c>
      <c r="X271" s="251">
        <v>540000</v>
      </c>
      <c r="Y271" s="251">
        <v>180000</v>
      </c>
      <c r="Z271" s="251">
        <v>720000</v>
      </c>
      <c r="AA271" s="258">
        <v>1</v>
      </c>
      <c r="AB271" s="253">
        <v>43</v>
      </c>
      <c r="AC271" s="253">
        <v>11</v>
      </c>
      <c r="AD271" s="253">
        <v>54</v>
      </c>
    </row>
    <row r="272" spans="1:34" customHeight="1" ht="15">
      <c r="A272" s="246" t="s">
        <v>729</v>
      </c>
      <c r="B272" s="246" t="s">
        <v>5</v>
      </c>
      <c r="C272" s="246" t="s">
        <v>14</v>
      </c>
      <c r="D272" s="246" t="s">
        <v>95</v>
      </c>
      <c r="E272" s="247" t="s">
        <v>324</v>
      </c>
      <c r="F272" s="246" t="s">
        <v>672</v>
      </c>
      <c r="G272" s="248" t="s">
        <v>133</v>
      </c>
      <c r="H272" s="249" t="s">
        <v>730</v>
      </c>
      <c r="I272" s="246" t="s">
        <v>7</v>
      </c>
      <c r="J272" s="246" t="s">
        <v>199</v>
      </c>
      <c r="K272" s="250">
        <v>6057585</v>
      </c>
      <c r="L272" s="250">
        <v>0</v>
      </c>
      <c r="M272" s="250">
        <v>2019195</v>
      </c>
      <c r="N272" s="250">
        <v>2019195</v>
      </c>
      <c r="O272" s="250">
        <v>10095975</v>
      </c>
      <c r="P272" s="246" t="s">
        <v>11</v>
      </c>
      <c r="Q272" s="246" t="s">
        <v>731</v>
      </c>
      <c r="R272" s="246"/>
      <c r="S272" s="252" t="s">
        <v>732</v>
      </c>
      <c r="T272" s="252" t="s">
        <v>733</v>
      </c>
      <c r="U272" s="251">
        <v>0</v>
      </c>
      <c r="V272" s="251">
        <v>0</v>
      </c>
      <c r="W272" s="251">
        <v>0</v>
      </c>
      <c r="X272" s="251">
        <v>0</v>
      </c>
      <c r="Y272" s="251">
        <v>0</v>
      </c>
      <c r="Z272" s="251">
        <v>0</v>
      </c>
      <c r="AA272" s="258">
        <v>1</v>
      </c>
      <c r="AB272" s="253">
        <v>0</v>
      </c>
      <c r="AC272" s="253">
        <v>0</v>
      </c>
      <c r="AD272" s="253">
        <v>0</v>
      </c>
    </row>
    <row r="273" spans="1:34" customHeight="1" ht="15">
      <c r="A273" s="246" t="s">
        <v>734</v>
      </c>
      <c r="B273" s="246" t="s">
        <v>5</v>
      </c>
      <c r="C273" s="246" t="s">
        <v>14</v>
      </c>
      <c r="D273" s="246" t="s">
        <v>27</v>
      </c>
      <c r="E273" s="247" t="s">
        <v>279</v>
      </c>
      <c r="F273" s="246" t="s">
        <v>735</v>
      </c>
      <c r="G273" s="248" t="s">
        <v>103</v>
      </c>
      <c r="H273" s="249" t="s">
        <v>736</v>
      </c>
      <c r="I273" s="246" t="s">
        <v>7</v>
      </c>
      <c r="J273" s="246" t="s">
        <v>199</v>
      </c>
      <c r="K273" s="250">
        <v>6371935.8</v>
      </c>
      <c r="L273" s="250">
        <v>0</v>
      </c>
      <c r="M273" s="250">
        <v>2123978.6</v>
      </c>
      <c r="N273" s="250">
        <v>2123978.6</v>
      </c>
      <c r="O273" s="250">
        <v>10619893</v>
      </c>
      <c r="P273" s="246" t="s">
        <v>6</v>
      </c>
      <c r="Q273" s="246" t="s">
        <v>136</v>
      </c>
      <c r="R273" s="246" t="s">
        <v>137</v>
      </c>
      <c r="S273" s="252"/>
      <c r="T273" s="252"/>
      <c r="U273" s="251">
        <v>6398877.83</v>
      </c>
      <c r="V273" s="251">
        <v>2132959.28</v>
      </c>
      <c r="W273" s="251">
        <v>8531837.109999999</v>
      </c>
      <c r="X273" s="251">
        <v>6393636.32</v>
      </c>
      <c r="Y273" s="251">
        <v>2131212.11</v>
      </c>
      <c r="Z273" s="251">
        <v>8524848.43</v>
      </c>
      <c r="AA273" s="258">
        <v>1</v>
      </c>
      <c r="AB273" s="253">
        <v>67</v>
      </c>
      <c r="AC273" s="253">
        <v>34</v>
      </c>
      <c r="AD273" s="253">
        <v>101</v>
      </c>
    </row>
    <row r="274" spans="1:34" customHeight="1" ht="15">
      <c r="A274" s="246" t="s">
        <v>737</v>
      </c>
      <c r="B274" s="246" t="s">
        <v>5</v>
      </c>
      <c r="C274" s="246" t="s">
        <v>14</v>
      </c>
      <c r="D274" s="246" t="s">
        <v>39</v>
      </c>
      <c r="E274" s="247" t="s">
        <v>324</v>
      </c>
      <c r="F274" s="246" t="s">
        <v>738</v>
      </c>
      <c r="G274" s="248" t="s">
        <v>103</v>
      </c>
      <c r="H274" s="249" t="s">
        <v>739</v>
      </c>
      <c r="I274" s="246" t="s">
        <v>7</v>
      </c>
      <c r="J274" s="246" t="s">
        <v>199</v>
      </c>
      <c r="K274" s="250">
        <v>5073141.29</v>
      </c>
      <c r="L274" s="250">
        <v>0</v>
      </c>
      <c r="M274" s="250">
        <v>1691047.1</v>
      </c>
      <c r="N274" s="250">
        <v>1691047.1</v>
      </c>
      <c r="O274" s="250">
        <v>8455235.48</v>
      </c>
      <c r="P274" s="246" t="s">
        <v>6</v>
      </c>
      <c r="Q274" s="246" t="s">
        <v>136</v>
      </c>
      <c r="R274" s="246" t="s">
        <v>137</v>
      </c>
      <c r="S274" s="252"/>
      <c r="T274" s="252"/>
      <c r="U274" s="251">
        <v>5190660</v>
      </c>
      <c r="V274" s="251">
        <v>1730220</v>
      </c>
      <c r="W274" s="251">
        <v>6920880</v>
      </c>
      <c r="X274" s="251">
        <v>5186358.29</v>
      </c>
      <c r="Y274" s="251">
        <v>1728786.1</v>
      </c>
      <c r="Z274" s="251">
        <v>6915144.39</v>
      </c>
      <c r="AA274" s="258">
        <v>2</v>
      </c>
      <c r="AB274" s="253">
        <v>71</v>
      </c>
      <c r="AC274" s="253">
        <v>9</v>
      </c>
      <c r="AD274" s="253">
        <v>80</v>
      </c>
    </row>
    <row r="275" spans="1:34" customHeight="1" ht="15">
      <c r="A275" s="246" t="s">
        <v>740</v>
      </c>
      <c r="B275" s="246" t="s">
        <v>5</v>
      </c>
      <c r="C275" s="246" t="s">
        <v>14</v>
      </c>
      <c r="D275" s="246" t="s">
        <v>97</v>
      </c>
      <c r="E275" s="247" t="s">
        <v>272</v>
      </c>
      <c r="F275" s="246" t="s">
        <v>715</v>
      </c>
      <c r="G275" s="248" t="s">
        <v>103</v>
      </c>
      <c r="H275" s="249" t="s">
        <v>741</v>
      </c>
      <c r="I275" s="246" t="s">
        <v>16</v>
      </c>
      <c r="J275" s="246" t="s">
        <v>199</v>
      </c>
      <c r="K275" s="250">
        <v>6551700</v>
      </c>
      <c r="L275" s="250">
        <v>0</v>
      </c>
      <c r="M275" s="250">
        <v>2183900</v>
      </c>
      <c r="N275" s="250">
        <v>2183900</v>
      </c>
      <c r="O275" s="250">
        <v>10919500</v>
      </c>
      <c r="P275" s="246" t="s">
        <v>6</v>
      </c>
      <c r="Q275" s="246" t="s">
        <v>136</v>
      </c>
      <c r="R275" s="246" t="s">
        <v>153</v>
      </c>
      <c r="S275" s="252"/>
      <c r="T275" s="252"/>
      <c r="U275" s="251">
        <v>6574200</v>
      </c>
      <c r="V275" s="251">
        <v>2191400</v>
      </c>
      <c r="W275" s="251">
        <v>8765600</v>
      </c>
      <c r="X275" s="251">
        <v>6437260.89</v>
      </c>
      <c r="Y275" s="251">
        <v>2145753.63</v>
      </c>
      <c r="Z275" s="251">
        <v>8583014.52</v>
      </c>
      <c r="AA275" s="258">
        <v>1</v>
      </c>
      <c r="AB275" s="253">
        <v>22</v>
      </c>
      <c r="AC275" s="253">
        <v>9</v>
      </c>
      <c r="AD275" s="253">
        <v>31</v>
      </c>
    </row>
    <row r="276" spans="1:34" customHeight="1" ht="15">
      <c r="A276" s="246" t="s">
        <v>742</v>
      </c>
      <c r="B276" s="246" t="s">
        <v>5</v>
      </c>
      <c r="C276" s="246" t="s">
        <v>14</v>
      </c>
      <c r="D276" s="246" t="s">
        <v>27</v>
      </c>
      <c r="E276" s="247" t="s">
        <v>279</v>
      </c>
      <c r="F276" s="246" t="s">
        <v>735</v>
      </c>
      <c r="G276" s="248" t="s">
        <v>103</v>
      </c>
      <c r="H276" s="249" t="s">
        <v>516</v>
      </c>
      <c r="I276" s="246" t="s">
        <v>12</v>
      </c>
      <c r="J276" s="246" t="s">
        <v>135</v>
      </c>
      <c r="K276" s="250">
        <v>576000</v>
      </c>
      <c r="L276" s="250">
        <v>0</v>
      </c>
      <c r="M276" s="250">
        <v>192000</v>
      </c>
      <c r="N276" s="250">
        <v>192000</v>
      </c>
      <c r="O276" s="250">
        <v>960000</v>
      </c>
      <c r="P276" s="246" t="s">
        <v>6</v>
      </c>
      <c r="Q276" s="246" t="s">
        <v>136</v>
      </c>
      <c r="R276" s="246" t="s">
        <v>743</v>
      </c>
      <c r="S276" s="252"/>
      <c r="T276" s="252"/>
      <c r="U276" s="251">
        <v>576000</v>
      </c>
      <c r="V276" s="251">
        <v>192000</v>
      </c>
      <c r="W276" s="251">
        <v>768000</v>
      </c>
      <c r="X276" s="251">
        <v>576000</v>
      </c>
      <c r="Y276" s="251">
        <v>192000</v>
      </c>
      <c r="Z276" s="251">
        <v>768000</v>
      </c>
      <c r="AA276" s="258">
        <v>1</v>
      </c>
      <c r="AB276" s="253">
        <v>67</v>
      </c>
      <c r="AC276" s="253">
        <v>34</v>
      </c>
      <c r="AD276" s="253">
        <v>101</v>
      </c>
    </row>
    <row r="277" spans="1:34" customHeight="1" ht="15">
      <c r="A277" s="246" t="s">
        <v>744</v>
      </c>
      <c r="B277" s="246" t="s">
        <v>5</v>
      </c>
      <c r="C277" s="246" t="s">
        <v>14</v>
      </c>
      <c r="D277" s="246" t="s">
        <v>39</v>
      </c>
      <c r="E277" s="247" t="s">
        <v>272</v>
      </c>
      <c r="F277" s="246" t="s">
        <v>745</v>
      </c>
      <c r="G277" s="248" t="s">
        <v>103</v>
      </c>
      <c r="H277" s="249" t="s">
        <v>746</v>
      </c>
      <c r="I277" s="246" t="s">
        <v>7</v>
      </c>
      <c r="J277" s="246" t="s">
        <v>199</v>
      </c>
      <c r="K277" s="250">
        <v>8302800</v>
      </c>
      <c r="L277" s="250">
        <v>0</v>
      </c>
      <c r="M277" s="250">
        <v>2767600</v>
      </c>
      <c r="N277" s="250">
        <v>2767600</v>
      </c>
      <c r="O277" s="250">
        <v>13838000</v>
      </c>
      <c r="P277" s="246" t="s">
        <v>6</v>
      </c>
      <c r="Q277" s="246" t="s">
        <v>136</v>
      </c>
      <c r="R277" s="246" t="s">
        <v>137</v>
      </c>
      <c r="S277" s="252"/>
      <c r="T277" s="252"/>
      <c r="U277" s="251">
        <v>8722800</v>
      </c>
      <c r="V277" s="251">
        <v>2907600</v>
      </c>
      <c r="W277" s="251">
        <v>11630400</v>
      </c>
      <c r="X277" s="251">
        <v>8717216.1</v>
      </c>
      <c r="Y277" s="251">
        <v>2905738.7</v>
      </c>
      <c r="Z277" s="251">
        <v>11622954.8</v>
      </c>
      <c r="AA277" s="258">
        <v>1</v>
      </c>
      <c r="AB277" s="253">
        <v>91</v>
      </c>
      <c r="AC277" s="253">
        <v>19</v>
      </c>
      <c r="AD277" s="253">
        <v>110</v>
      </c>
    </row>
    <row r="278" spans="1:34" customHeight="1" ht="15">
      <c r="A278" s="246" t="s">
        <v>747</v>
      </c>
      <c r="B278" s="246" t="s">
        <v>5</v>
      </c>
      <c r="C278" s="246" t="s">
        <v>14</v>
      </c>
      <c r="D278" s="246" t="s">
        <v>81</v>
      </c>
      <c r="E278" s="247" t="s">
        <v>279</v>
      </c>
      <c r="F278" s="246" t="s">
        <v>748</v>
      </c>
      <c r="G278" s="248" t="s">
        <v>103</v>
      </c>
      <c r="H278" s="249" t="s">
        <v>749</v>
      </c>
      <c r="I278" s="246" t="s">
        <v>12</v>
      </c>
      <c r="J278" s="246" t="s">
        <v>135</v>
      </c>
      <c r="K278" s="250">
        <v>590730</v>
      </c>
      <c r="L278" s="250">
        <v>0</v>
      </c>
      <c r="M278" s="250">
        <v>196910</v>
      </c>
      <c r="N278" s="250">
        <v>196910</v>
      </c>
      <c r="O278" s="250">
        <v>984550</v>
      </c>
      <c r="P278" s="246" t="s">
        <v>6</v>
      </c>
      <c r="Q278" s="246" t="s">
        <v>136</v>
      </c>
      <c r="R278" s="246" t="s">
        <v>137</v>
      </c>
      <c r="S278" s="252"/>
      <c r="T278" s="252"/>
      <c r="U278" s="251">
        <v>600000</v>
      </c>
      <c r="V278" s="251">
        <v>200000</v>
      </c>
      <c r="W278" s="251">
        <v>800000</v>
      </c>
      <c r="X278" s="251">
        <v>600000</v>
      </c>
      <c r="Y278" s="251">
        <v>200000</v>
      </c>
      <c r="Z278" s="251">
        <v>800000</v>
      </c>
      <c r="AA278" s="258">
        <v>1</v>
      </c>
      <c r="AB278" s="253">
        <v>47</v>
      </c>
      <c r="AC278" s="253">
        <v>31</v>
      </c>
      <c r="AD278" s="253">
        <v>78</v>
      </c>
    </row>
    <row r="279" spans="1:34" customHeight="1" ht="15">
      <c r="A279" s="246" t="s">
        <v>750</v>
      </c>
      <c r="B279" s="246" t="s">
        <v>5</v>
      </c>
      <c r="C279" s="246" t="s">
        <v>14</v>
      </c>
      <c r="D279" s="246" t="s">
        <v>95</v>
      </c>
      <c r="E279" s="247" t="s">
        <v>324</v>
      </c>
      <c r="F279" s="246" t="s">
        <v>689</v>
      </c>
      <c r="G279" s="248" t="s">
        <v>103</v>
      </c>
      <c r="H279" s="249" t="s">
        <v>751</v>
      </c>
      <c r="I279" s="246" t="s">
        <v>7</v>
      </c>
      <c r="J279" s="246" t="s">
        <v>199</v>
      </c>
      <c r="K279" s="250">
        <v>7046118.6</v>
      </c>
      <c r="L279" s="250">
        <v>0</v>
      </c>
      <c r="M279" s="250">
        <v>2348706.2</v>
      </c>
      <c r="N279" s="250">
        <v>2348706.2</v>
      </c>
      <c r="O279" s="250">
        <v>11743531</v>
      </c>
      <c r="P279" s="246" t="s">
        <v>6</v>
      </c>
      <c r="Q279" s="246" t="s">
        <v>136</v>
      </c>
      <c r="R279" s="246" t="s">
        <v>137</v>
      </c>
      <c r="S279" s="252"/>
      <c r="T279" s="252"/>
      <c r="U279" s="251">
        <v>7279294.99</v>
      </c>
      <c r="V279" s="251">
        <v>2426431.66</v>
      </c>
      <c r="W279" s="251">
        <v>9705726.65</v>
      </c>
      <c r="X279" s="251">
        <v>7247549.19</v>
      </c>
      <c r="Y279" s="251">
        <v>2415849.73</v>
      </c>
      <c r="Z279" s="251">
        <v>9663398.92</v>
      </c>
      <c r="AA279" s="258">
        <v>1</v>
      </c>
      <c r="AB279" s="253">
        <v>57</v>
      </c>
      <c r="AC279" s="253">
        <v>23</v>
      </c>
      <c r="AD279" s="253">
        <v>80</v>
      </c>
    </row>
    <row r="280" spans="1:34" customHeight="1" ht="15">
      <c r="A280" s="246" t="s">
        <v>752</v>
      </c>
      <c r="B280" s="246" t="s">
        <v>5</v>
      </c>
      <c r="C280" s="246" t="s">
        <v>14</v>
      </c>
      <c r="D280" s="246" t="s">
        <v>97</v>
      </c>
      <c r="E280" s="247" t="s">
        <v>279</v>
      </c>
      <c r="F280" s="246" t="s">
        <v>706</v>
      </c>
      <c r="G280" s="248" t="s">
        <v>103</v>
      </c>
      <c r="H280" s="249" t="s">
        <v>753</v>
      </c>
      <c r="I280" s="246" t="s">
        <v>12</v>
      </c>
      <c r="J280" s="246" t="s">
        <v>135</v>
      </c>
      <c r="K280" s="250">
        <v>595393.39</v>
      </c>
      <c r="L280" s="250">
        <v>0</v>
      </c>
      <c r="M280" s="250">
        <v>198464.46</v>
      </c>
      <c r="N280" s="250">
        <v>198464.46</v>
      </c>
      <c r="O280" s="250">
        <v>992322.3199999999</v>
      </c>
      <c r="P280" s="246" t="s">
        <v>6</v>
      </c>
      <c r="Q280" s="246" t="s">
        <v>136</v>
      </c>
      <c r="R280" s="246" t="s">
        <v>137</v>
      </c>
      <c r="S280" s="252"/>
      <c r="T280" s="252"/>
      <c r="U280" s="251">
        <v>600000</v>
      </c>
      <c r="V280" s="251">
        <v>200000</v>
      </c>
      <c r="W280" s="251">
        <v>800000</v>
      </c>
      <c r="X280" s="251">
        <v>600000</v>
      </c>
      <c r="Y280" s="251">
        <v>200000</v>
      </c>
      <c r="Z280" s="251">
        <v>800000</v>
      </c>
      <c r="AA280" s="258">
        <v>1</v>
      </c>
      <c r="AB280" s="253">
        <v>32</v>
      </c>
      <c r="AC280" s="253">
        <v>5</v>
      </c>
      <c r="AD280" s="253">
        <v>37</v>
      </c>
    </row>
    <row r="281" spans="1:34" customHeight="1" ht="15">
      <c r="A281" s="246" t="s">
        <v>754</v>
      </c>
      <c r="B281" s="246" t="s">
        <v>5</v>
      </c>
      <c r="C281" s="246" t="s">
        <v>14</v>
      </c>
      <c r="D281" s="246" t="s">
        <v>76</v>
      </c>
      <c r="E281" s="247" t="s">
        <v>272</v>
      </c>
      <c r="F281" s="246" t="s">
        <v>294</v>
      </c>
      <c r="G281" s="248" t="s">
        <v>103</v>
      </c>
      <c r="H281" s="249" t="s">
        <v>755</v>
      </c>
      <c r="I281" s="246" t="s">
        <v>7</v>
      </c>
      <c r="J281" s="246" t="s">
        <v>199</v>
      </c>
      <c r="K281" s="250">
        <v>3160002.6</v>
      </c>
      <c r="L281" s="250">
        <v>0</v>
      </c>
      <c r="M281" s="250">
        <v>1053334.2</v>
      </c>
      <c r="N281" s="250">
        <v>1053334.2</v>
      </c>
      <c r="O281" s="250">
        <v>5266671</v>
      </c>
      <c r="P281" s="246" t="s">
        <v>6</v>
      </c>
      <c r="Q281" s="246" t="s">
        <v>136</v>
      </c>
      <c r="R281" s="246" t="s">
        <v>137</v>
      </c>
      <c r="S281" s="252"/>
      <c r="T281" s="252"/>
      <c r="U281" s="251">
        <v>3176292.6</v>
      </c>
      <c r="V281" s="251">
        <v>1058764.2</v>
      </c>
      <c r="W281" s="251">
        <v>4235056.8</v>
      </c>
      <c r="X281" s="251">
        <v>3176292.6</v>
      </c>
      <c r="Y281" s="251">
        <v>1058764.2</v>
      </c>
      <c r="Z281" s="251">
        <v>4235056.8</v>
      </c>
      <c r="AA281" s="258">
        <v>2</v>
      </c>
      <c r="AB281" s="253">
        <v>180</v>
      </c>
      <c r="AC281" s="253">
        <v>46</v>
      </c>
      <c r="AD281" s="253">
        <v>226</v>
      </c>
    </row>
    <row r="282" spans="1:34" customHeight="1" ht="15">
      <c r="A282" s="246" t="s">
        <v>756</v>
      </c>
      <c r="B282" s="246" t="s">
        <v>5</v>
      </c>
      <c r="C282" s="246" t="s">
        <v>14</v>
      </c>
      <c r="D282" s="246" t="s">
        <v>25</v>
      </c>
      <c r="E282" s="247" t="s">
        <v>131</v>
      </c>
      <c r="F282" s="246" t="s">
        <v>757</v>
      </c>
      <c r="G282" s="248" t="s">
        <v>103</v>
      </c>
      <c r="H282" s="249" t="s">
        <v>758</v>
      </c>
      <c r="I282" s="246" t="s">
        <v>12</v>
      </c>
      <c r="J282" s="246" t="s">
        <v>135</v>
      </c>
      <c r="K282" s="250">
        <v>526620</v>
      </c>
      <c r="L282" s="250">
        <v>0</v>
      </c>
      <c r="M282" s="250">
        <v>175540</v>
      </c>
      <c r="N282" s="250">
        <v>175540</v>
      </c>
      <c r="O282" s="250">
        <v>877700</v>
      </c>
      <c r="P282" s="246" t="s">
        <v>6</v>
      </c>
      <c r="Q282" s="246" t="s">
        <v>136</v>
      </c>
      <c r="R282" s="246" t="s">
        <v>137</v>
      </c>
      <c r="S282" s="252"/>
      <c r="T282" s="252"/>
      <c r="U282" s="251">
        <v>600000</v>
      </c>
      <c r="V282" s="251">
        <v>200000</v>
      </c>
      <c r="W282" s="251">
        <v>800000</v>
      </c>
      <c r="X282" s="251">
        <v>600000</v>
      </c>
      <c r="Y282" s="251">
        <v>200000</v>
      </c>
      <c r="Z282" s="251">
        <v>800000</v>
      </c>
      <c r="AA282" s="258">
        <v>1</v>
      </c>
      <c r="AB282" s="253">
        <v>27</v>
      </c>
      <c r="AC282" s="253">
        <v>26</v>
      </c>
      <c r="AD282" s="253">
        <v>53</v>
      </c>
    </row>
    <row r="283" spans="1:34" customHeight="1" ht="15">
      <c r="A283" s="246" t="s">
        <v>759</v>
      </c>
      <c r="B283" s="246" t="s">
        <v>5</v>
      </c>
      <c r="C283" s="246" t="s">
        <v>14</v>
      </c>
      <c r="D283" s="246" t="s">
        <v>95</v>
      </c>
      <c r="E283" s="247" t="s">
        <v>272</v>
      </c>
      <c r="F283" s="246" t="s">
        <v>646</v>
      </c>
      <c r="G283" s="248" t="s">
        <v>103</v>
      </c>
      <c r="H283" s="249" t="s">
        <v>760</v>
      </c>
      <c r="I283" s="246" t="s">
        <v>12</v>
      </c>
      <c r="J283" s="246" t="s">
        <v>135</v>
      </c>
      <c r="K283" s="250">
        <v>587400</v>
      </c>
      <c r="L283" s="250">
        <v>0</v>
      </c>
      <c r="M283" s="250">
        <v>195800</v>
      </c>
      <c r="N283" s="250">
        <v>195800</v>
      </c>
      <c r="O283" s="250">
        <v>979000</v>
      </c>
      <c r="P283" s="246" t="s">
        <v>6</v>
      </c>
      <c r="Q283" s="246" t="s">
        <v>136</v>
      </c>
      <c r="R283" s="246" t="s">
        <v>137</v>
      </c>
      <c r="S283" s="252"/>
      <c r="T283" s="252"/>
      <c r="U283" s="251">
        <v>588000</v>
      </c>
      <c r="V283" s="251">
        <v>196000</v>
      </c>
      <c r="W283" s="251">
        <v>784000</v>
      </c>
      <c r="X283" s="251">
        <v>588000</v>
      </c>
      <c r="Y283" s="251">
        <v>196000</v>
      </c>
      <c r="Z283" s="251">
        <v>784000</v>
      </c>
      <c r="AA283" s="258">
        <v>1</v>
      </c>
      <c r="AB283" s="253">
        <v>97</v>
      </c>
      <c r="AC283" s="253">
        <v>30</v>
      </c>
      <c r="AD283" s="253">
        <v>127</v>
      </c>
    </row>
    <row r="284" spans="1:34" customHeight="1" ht="15">
      <c r="A284" s="246" t="s">
        <v>761</v>
      </c>
      <c r="B284" s="246" t="s">
        <v>5</v>
      </c>
      <c r="C284" s="246" t="s">
        <v>14</v>
      </c>
      <c r="D284" s="246" t="s">
        <v>95</v>
      </c>
      <c r="E284" s="247" t="s">
        <v>272</v>
      </c>
      <c r="F284" s="246" t="s">
        <v>646</v>
      </c>
      <c r="G284" s="248" t="s">
        <v>103</v>
      </c>
      <c r="H284" s="249" t="s">
        <v>654</v>
      </c>
      <c r="I284" s="246" t="s">
        <v>12</v>
      </c>
      <c r="J284" s="246" t="s">
        <v>135</v>
      </c>
      <c r="K284" s="250">
        <v>599400</v>
      </c>
      <c r="L284" s="250">
        <v>0</v>
      </c>
      <c r="M284" s="250">
        <v>199800</v>
      </c>
      <c r="N284" s="250">
        <v>199800</v>
      </c>
      <c r="O284" s="250">
        <v>999000</v>
      </c>
      <c r="P284" s="246" t="s">
        <v>6</v>
      </c>
      <c r="Q284" s="246" t="s">
        <v>136</v>
      </c>
      <c r="R284" s="246" t="s">
        <v>137</v>
      </c>
      <c r="S284" s="252"/>
      <c r="T284" s="252"/>
      <c r="U284" s="251">
        <v>599400</v>
      </c>
      <c r="V284" s="251">
        <v>199800</v>
      </c>
      <c r="W284" s="251">
        <v>799200</v>
      </c>
      <c r="X284" s="251">
        <v>599400</v>
      </c>
      <c r="Y284" s="251">
        <v>199800</v>
      </c>
      <c r="Z284" s="251">
        <v>799200</v>
      </c>
      <c r="AA284" s="258">
        <v>1</v>
      </c>
      <c r="AB284" s="253">
        <v>202</v>
      </c>
      <c r="AC284" s="253">
        <v>47</v>
      </c>
      <c r="AD284" s="253">
        <v>249</v>
      </c>
    </row>
    <row r="285" spans="1:34" customHeight="1" ht="15">
      <c r="A285" s="246" t="s">
        <v>762</v>
      </c>
      <c r="B285" s="246" t="s">
        <v>5</v>
      </c>
      <c r="C285" s="246" t="s">
        <v>14</v>
      </c>
      <c r="D285" s="246" t="s">
        <v>95</v>
      </c>
      <c r="E285" s="247" t="s">
        <v>324</v>
      </c>
      <c r="F285" s="246" t="s">
        <v>672</v>
      </c>
      <c r="G285" s="248" t="s">
        <v>103</v>
      </c>
      <c r="H285" s="249" t="s">
        <v>763</v>
      </c>
      <c r="I285" s="246" t="s">
        <v>12</v>
      </c>
      <c r="J285" s="246" t="s">
        <v>135</v>
      </c>
      <c r="K285" s="250">
        <v>599100</v>
      </c>
      <c r="L285" s="250">
        <v>0</v>
      </c>
      <c r="M285" s="250">
        <v>199700</v>
      </c>
      <c r="N285" s="250">
        <v>199700</v>
      </c>
      <c r="O285" s="250">
        <v>998500</v>
      </c>
      <c r="P285" s="246" t="s">
        <v>6</v>
      </c>
      <c r="Q285" s="246" t="s">
        <v>136</v>
      </c>
      <c r="R285" s="246" t="s">
        <v>137</v>
      </c>
      <c r="S285" s="252"/>
      <c r="T285" s="252"/>
      <c r="U285" s="251">
        <v>599400</v>
      </c>
      <c r="V285" s="251">
        <v>0</v>
      </c>
      <c r="W285" s="251">
        <v>599400</v>
      </c>
      <c r="X285" s="251">
        <v>599400</v>
      </c>
      <c r="Y285" s="251">
        <v>199800</v>
      </c>
      <c r="Z285" s="251">
        <v>799200</v>
      </c>
      <c r="AA285" s="258">
        <v>1</v>
      </c>
      <c r="AB285" s="253">
        <v>54</v>
      </c>
      <c r="AC285" s="253">
        <v>55</v>
      </c>
      <c r="AD285" s="253">
        <v>109</v>
      </c>
    </row>
    <row r="286" spans="1:34" customHeight="1" ht="15">
      <c r="A286" s="246" t="s">
        <v>764</v>
      </c>
      <c r="B286" s="246" t="s">
        <v>5</v>
      </c>
      <c r="C286" s="246" t="s">
        <v>14</v>
      </c>
      <c r="D286" s="246" t="s">
        <v>95</v>
      </c>
      <c r="E286" s="247" t="s">
        <v>272</v>
      </c>
      <c r="F286" s="246" t="s">
        <v>653</v>
      </c>
      <c r="G286" s="248" t="s">
        <v>103</v>
      </c>
      <c r="H286" s="249" t="s">
        <v>516</v>
      </c>
      <c r="I286" s="246" t="s">
        <v>12</v>
      </c>
      <c r="J286" s="246" t="s">
        <v>135</v>
      </c>
      <c r="K286" s="250">
        <v>599400</v>
      </c>
      <c r="L286" s="250">
        <v>0</v>
      </c>
      <c r="M286" s="250">
        <v>199800</v>
      </c>
      <c r="N286" s="250">
        <v>199800</v>
      </c>
      <c r="O286" s="250">
        <v>999000</v>
      </c>
      <c r="P286" s="246" t="s">
        <v>6</v>
      </c>
      <c r="Q286" s="246" t="s">
        <v>136</v>
      </c>
      <c r="R286" s="246" t="s">
        <v>137</v>
      </c>
      <c r="S286" s="252"/>
      <c r="T286" s="252"/>
      <c r="U286" s="251">
        <v>600000</v>
      </c>
      <c r="V286" s="251">
        <v>200000</v>
      </c>
      <c r="W286" s="251">
        <v>800000</v>
      </c>
      <c r="X286" s="251">
        <v>600000</v>
      </c>
      <c r="Y286" s="251">
        <v>200000</v>
      </c>
      <c r="Z286" s="251">
        <v>800000</v>
      </c>
      <c r="AA286" s="258">
        <v>1</v>
      </c>
      <c r="AB286" s="253">
        <v>78</v>
      </c>
      <c r="AC286" s="253">
        <v>16</v>
      </c>
      <c r="AD286" s="253">
        <v>94</v>
      </c>
    </row>
    <row r="287" spans="1:34" customHeight="1" ht="15">
      <c r="A287" s="246" t="s">
        <v>765</v>
      </c>
      <c r="B287" s="246" t="s">
        <v>5</v>
      </c>
      <c r="C287" s="246" t="s">
        <v>14</v>
      </c>
      <c r="D287" s="246" t="s">
        <v>95</v>
      </c>
      <c r="E287" s="247" t="s">
        <v>324</v>
      </c>
      <c r="F287" s="246" t="s">
        <v>689</v>
      </c>
      <c r="G287" s="248" t="s">
        <v>103</v>
      </c>
      <c r="H287" s="249" t="s">
        <v>516</v>
      </c>
      <c r="I287" s="246" t="s">
        <v>12</v>
      </c>
      <c r="J287" s="246" t="s">
        <v>135</v>
      </c>
      <c r="K287" s="250">
        <v>575400</v>
      </c>
      <c r="L287" s="250">
        <v>0</v>
      </c>
      <c r="M287" s="250">
        <v>191800</v>
      </c>
      <c r="N287" s="250">
        <v>191800</v>
      </c>
      <c r="O287" s="250">
        <v>959000</v>
      </c>
      <c r="P287" s="246" t="s">
        <v>6</v>
      </c>
      <c r="Q287" s="246" t="s">
        <v>136</v>
      </c>
      <c r="R287" s="246" t="s">
        <v>137</v>
      </c>
      <c r="S287" s="252"/>
      <c r="T287" s="252"/>
      <c r="U287" s="251">
        <v>576000</v>
      </c>
      <c r="V287" s="251">
        <v>192000</v>
      </c>
      <c r="W287" s="251">
        <v>768000</v>
      </c>
      <c r="X287" s="251">
        <v>576000</v>
      </c>
      <c r="Y287" s="251">
        <v>192000</v>
      </c>
      <c r="Z287" s="251">
        <v>768000</v>
      </c>
      <c r="AA287" s="258">
        <v>1</v>
      </c>
      <c r="AB287" s="253">
        <v>60</v>
      </c>
      <c r="AC287" s="253">
        <v>24</v>
      </c>
      <c r="AD287" s="253">
        <v>84</v>
      </c>
    </row>
    <row r="288" spans="1:34" customHeight="1" ht="15">
      <c r="A288" s="246" t="s">
        <v>766</v>
      </c>
      <c r="B288" s="246" t="s">
        <v>5</v>
      </c>
      <c r="C288" s="246" t="s">
        <v>14</v>
      </c>
      <c r="D288" s="246" t="s">
        <v>95</v>
      </c>
      <c r="E288" s="247" t="s">
        <v>324</v>
      </c>
      <c r="F288" s="246" t="s">
        <v>672</v>
      </c>
      <c r="G288" s="248" t="s">
        <v>103</v>
      </c>
      <c r="H288" s="249" t="s">
        <v>516</v>
      </c>
      <c r="I288" s="246" t="s">
        <v>12</v>
      </c>
      <c r="J288" s="246" t="s">
        <v>135</v>
      </c>
      <c r="K288" s="250">
        <v>597919.2</v>
      </c>
      <c r="L288" s="250">
        <v>0</v>
      </c>
      <c r="M288" s="250">
        <v>199306.4</v>
      </c>
      <c r="N288" s="250">
        <v>199306.4</v>
      </c>
      <c r="O288" s="250">
        <v>996532</v>
      </c>
      <c r="P288" s="246" t="s">
        <v>6</v>
      </c>
      <c r="Q288" s="246" t="s">
        <v>136</v>
      </c>
      <c r="R288" s="246" t="s">
        <v>137</v>
      </c>
      <c r="S288" s="252"/>
      <c r="T288" s="252"/>
      <c r="U288" s="251">
        <v>598800</v>
      </c>
      <c r="V288" s="251">
        <v>199600</v>
      </c>
      <c r="W288" s="251">
        <v>798400</v>
      </c>
      <c r="X288" s="251">
        <v>598800</v>
      </c>
      <c r="Y288" s="251">
        <v>199600</v>
      </c>
      <c r="Z288" s="251">
        <v>798400</v>
      </c>
      <c r="AA288" s="258">
        <v>1</v>
      </c>
      <c r="AB288" s="253">
        <v>60</v>
      </c>
      <c r="AC288" s="253">
        <v>38</v>
      </c>
      <c r="AD288" s="253">
        <v>98</v>
      </c>
    </row>
    <row r="289" spans="1:34" customHeight="1" ht="15">
      <c r="A289" s="246" t="s">
        <v>767</v>
      </c>
      <c r="B289" s="246" t="s">
        <v>5</v>
      </c>
      <c r="C289" s="246" t="s">
        <v>14</v>
      </c>
      <c r="D289" s="246" t="s">
        <v>95</v>
      </c>
      <c r="E289" s="247" t="s">
        <v>279</v>
      </c>
      <c r="F289" s="246" t="s">
        <v>681</v>
      </c>
      <c r="G289" s="248" t="s">
        <v>103</v>
      </c>
      <c r="H289" s="249" t="s">
        <v>516</v>
      </c>
      <c r="I289" s="246" t="s">
        <v>12</v>
      </c>
      <c r="J289" s="246" t="s">
        <v>135</v>
      </c>
      <c r="K289" s="250">
        <v>539400</v>
      </c>
      <c r="L289" s="250">
        <v>0</v>
      </c>
      <c r="M289" s="250">
        <v>179800</v>
      </c>
      <c r="N289" s="250">
        <v>179800</v>
      </c>
      <c r="O289" s="250">
        <v>899000</v>
      </c>
      <c r="P289" s="246" t="s">
        <v>6</v>
      </c>
      <c r="Q289" s="246" t="s">
        <v>136</v>
      </c>
      <c r="R289" s="246" t="s">
        <v>137</v>
      </c>
      <c r="S289" s="252"/>
      <c r="T289" s="252"/>
      <c r="U289" s="251">
        <v>540000</v>
      </c>
      <c r="V289" s="251">
        <v>180000</v>
      </c>
      <c r="W289" s="251">
        <v>720000</v>
      </c>
      <c r="X289" s="251">
        <v>540000</v>
      </c>
      <c r="Y289" s="251">
        <v>180000</v>
      </c>
      <c r="Z289" s="251">
        <v>720000</v>
      </c>
      <c r="AA289" s="258">
        <v>1</v>
      </c>
      <c r="AB289" s="253">
        <v>18</v>
      </c>
      <c r="AC289" s="253">
        <v>2</v>
      </c>
      <c r="AD289" s="253">
        <v>20</v>
      </c>
    </row>
    <row r="290" spans="1:34" customHeight="1" ht="15">
      <c r="A290" s="246" t="s">
        <v>768</v>
      </c>
      <c r="B290" s="246" t="s">
        <v>5</v>
      </c>
      <c r="C290" s="246" t="s">
        <v>14</v>
      </c>
      <c r="D290" s="246" t="s">
        <v>95</v>
      </c>
      <c r="E290" s="247" t="s">
        <v>279</v>
      </c>
      <c r="F290" s="246" t="s">
        <v>681</v>
      </c>
      <c r="G290" s="248" t="s">
        <v>103</v>
      </c>
      <c r="H290" s="249" t="s">
        <v>769</v>
      </c>
      <c r="I290" s="246" t="s">
        <v>12</v>
      </c>
      <c r="J290" s="246" t="s">
        <v>135</v>
      </c>
      <c r="K290" s="250">
        <v>599100</v>
      </c>
      <c r="L290" s="250">
        <v>0</v>
      </c>
      <c r="M290" s="250">
        <v>199700</v>
      </c>
      <c r="N290" s="250">
        <v>199700</v>
      </c>
      <c r="O290" s="250">
        <v>998500</v>
      </c>
      <c r="P290" s="246" t="s">
        <v>6</v>
      </c>
      <c r="Q290" s="246" t="s">
        <v>136</v>
      </c>
      <c r="R290" s="246" t="s">
        <v>137</v>
      </c>
      <c r="S290" s="252"/>
      <c r="T290" s="252"/>
      <c r="U290" s="251">
        <v>600000</v>
      </c>
      <c r="V290" s="251">
        <v>200000</v>
      </c>
      <c r="W290" s="251">
        <v>800000</v>
      </c>
      <c r="X290" s="251">
        <v>600000</v>
      </c>
      <c r="Y290" s="251">
        <v>200000</v>
      </c>
      <c r="Z290" s="251">
        <v>800000</v>
      </c>
      <c r="AA290" s="258">
        <v>1</v>
      </c>
      <c r="AB290" s="253">
        <v>50</v>
      </c>
      <c r="AC290" s="253">
        <v>24</v>
      </c>
      <c r="AD290" s="253">
        <v>74</v>
      </c>
    </row>
    <row r="291" spans="1:34" customHeight="1" ht="15">
      <c r="A291" s="246" t="s">
        <v>770</v>
      </c>
      <c r="B291" s="246" t="s">
        <v>5</v>
      </c>
      <c r="C291" s="246" t="s">
        <v>14</v>
      </c>
      <c r="D291" s="246" t="s">
        <v>95</v>
      </c>
      <c r="E291" s="247" t="s">
        <v>272</v>
      </c>
      <c r="F291" s="246" t="s">
        <v>658</v>
      </c>
      <c r="G291" s="248" t="s">
        <v>103</v>
      </c>
      <c r="H291" s="249" t="s">
        <v>516</v>
      </c>
      <c r="I291" s="246" t="s">
        <v>12</v>
      </c>
      <c r="J291" s="246" t="s">
        <v>135</v>
      </c>
      <c r="K291" s="250">
        <v>598890</v>
      </c>
      <c r="L291" s="250">
        <v>0</v>
      </c>
      <c r="M291" s="250">
        <v>199630</v>
      </c>
      <c r="N291" s="250">
        <v>199630</v>
      </c>
      <c r="O291" s="250">
        <v>998150</v>
      </c>
      <c r="P291" s="246" t="s">
        <v>6</v>
      </c>
      <c r="Q291" s="246" t="s">
        <v>136</v>
      </c>
      <c r="R291" s="246" t="s">
        <v>137</v>
      </c>
      <c r="S291" s="252"/>
      <c r="T291" s="252"/>
      <c r="U291" s="251">
        <v>599490</v>
      </c>
      <c r="V291" s="251">
        <v>199830</v>
      </c>
      <c r="W291" s="251">
        <v>799320</v>
      </c>
      <c r="X291" s="251">
        <v>599490</v>
      </c>
      <c r="Y291" s="251">
        <v>199830</v>
      </c>
      <c r="Z291" s="251">
        <v>799320</v>
      </c>
      <c r="AA291" s="258">
        <v>1</v>
      </c>
      <c r="AB291" s="253">
        <v>20</v>
      </c>
      <c r="AC291" s="253">
        <v>4</v>
      </c>
      <c r="AD291" s="253">
        <v>24</v>
      </c>
    </row>
    <row r="292" spans="1:34" customHeight="1" ht="15">
      <c r="A292" s="246" t="s">
        <v>771</v>
      </c>
      <c r="B292" s="246" t="s">
        <v>5</v>
      </c>
      <c r="C292" s="246" t="s">
        <v>14</v>
      </c>
      <c r="D292" s="246" t="s">
        <v>95</v>
      </c>
      <c r="E292" s="247" t="s">
        <v>272</v>
      </c>
      <c r="F292" s="246" t="s">
        <v>772</v>
      </c>
      <c r="G292" s="248" t="s">
        <v>103</v>
      </c>
      <c r="H292" s="249" t="s">
        <v>773</v>
      </c>
      <c r="I292" s="246" t="s">
        <v>12</v>
      </c>
      <c r="J292" s="246" t="s">
        <v>135</v>
      </c>
      <c r="K292" s="250">
        <v>575400</v>
      </c>
      <c r="L292" s="250">
        <v>0</v>
      </c>
      <c r="M292" s="250">
        <v>191800</v>
      </c>
      <c r="N292" s="250">
        <v>191800</v>
      </c>
      <c r="O292" s="250">
        <v>959000</v>
      </c>
      <c r="P292" s="246" t="s">
        <v>6</v>
      </c>
      <c r="Q292" s="246" t="s">
        <v>136</v>
      </c>
      <c r="R292" s="246" t="s">
        <v>137</v>
      </c>
      <c r="S292" s="252"/>
      <c r="T292" s="252"/>
      <c r="U292" s="251">
        <v>576000</v>
      </c>
      <c r="V292" s="251">
        <v>192000</v>
      </c>
      <c r="W292" s="251">
        <v>768000</v>
      </c>
      <c r="X292" s="251">
        <v>576000</v>
      </c>
      <c r="Y292" s="251">
        <v>192000</v>
      </c>
      <c r="Z292" s="251">
        <v>768000</v>
      </c>
      <c r="AA292" s="258">
        <v>1</v>
      </c>
      <c r="AB292" s="253">
        <v>38</v>
      </c>
      <c r="AC292" s="253">
        <v>11</v>
      </c>
      <c r="AD292" s="253">
        <v>49</v>
      </c>
    </row>
    <row r="293" spans="1:34" customHeight="1" ht="15">
      <c r="A293" s="246" t="s">
        <v>774</v>
      </c>
      <c r="B293" s="246" t="s">
        <v>5</v>
      </c>
      <c r="C293" s="246" t="s">
        <v>14</v>
      </c>
      <c r="D293" s="246" t="s">
        <v>95</v>
      </c>
      <c r="E293" s="247" t="s">
        <v>279</v>
      </c>
      <c r="F293" s="246" t="s">
        <v>649</v>
      </c>
      <c r="G293" s="248" t="s">
        <v>103</v>
      </c>
      <c r="H293" s="249" t="s">
        <v>775</v>
      </c>
      <c r="I293" s="246" t="s">
        <v>12</v>
      </c>
      <c r="J293" s="246" t="s">
        <v>135</v>
      </c>
      <c r="K293" s="250">
        <v>593100</v>
      </c>
      <c r="L293" s="250">
        <v>0</v>
      </c>
      <c r="M293" s="250">
        <v>197700</v>
      </c>
      <c r="N293" s="250">
        <v>197700</v>
      </c>
      <c r="O293" s="250">
        <v>988500</v>
      </c>
      <c r="P293" s="246" t="s">
        <v>6</v>
      </c>
      <c r="Q293" s="246" t="s">
        <v>136</v>
      </c>
      <c r="R293" s="246" t="s">
        <v>137</v>
      </c>
      <c r="S293" s="252"/>
      <c r="T293" s="252"/>
      <c r="U293" s="251">
        <v>594000</v>
      </c>
      <c r="V293" s="251">
        <v>198000</v>
      </c>
      <c r="W293" s="251">
        <v>792000</v>
      </c>
      <c r="X293" s="251">
        <v>594000</v>
      </c>
      <c r="Y293" s="251">
        <v>198000</v>
      </c>
      <c r="Z293" s="251">
        <v>792000</v>
      </c>
      <c r="AA293" s="258">
        <v>1</v>
      </c>
      <c r="AB293" s="253">
        <v>26</v>
      </c>
      <c r="AC293" s="253">
        <v>2</v>
      </c>
      <c r="AD293" s="253">
        <v>28</v>
      </c>
    </row>
    <row r="294" spans="1:34" customHeight="1" ht="15">
      <c r="A294" s="246" t="s">
        <v>776</v>
      </c>
      <c r="B294" s="246" t="s">
        <v>5</v>
      </c>
      <c r="C294" s="246" t="s">
        <v>14</v>
      </c>
      <c r="D294" s="246" t="s">
        <v>95</v>
      </c>
      <c r="E294" s="247" t="s">
        <v>272</v>
      </c>
      <c r="F294" s="246" t="s">
        <v>777</v>
      </c>
      <c r="G294" s="248" t="s">
        <v>103</v>
      </c>
      <c r="H294" s="249" t="s">
        <v>775</v>
      </c>
      <c r="I294" s="246" t="s">
        <v>12</v>
      </c>
      <c r="J294" s="246" t="s">
        <v>135</v>
      </c>
      <c r="K294" s="250">
        <v>575400</v>
      </c>
      <c r="L294" s="250">
        <v>0</v>
      </c>
      <c r="M294" s="250">
        <v>191800</v>
      </c>
      <c r="N294" s="250">
        <v>191800</v>
      </c>
      <c r="O294" s="250">
        <v>959000</v>
      </c>
      <c r="P294" s="246" t="s">
        <v>6</v>
      </c>
      <c r="Q294" s="246" t="s">
        <v>136</v>
      </c>
      <c r="R294" s="246" t="s">
        <v>137</v>
      </c>
      <c r="S294" s="252"/>
      <c r="T294" s="252"/>
      <c r="U294" s="251">
        <v>576000</v>
      </c>
      <c r="V294" s="251">
        <v>192000</v>
      </c>
      <c r="W294" s="251">
        <v>768000</v>
      </c>
      <c r="X294" s="251">
        <v>576000</v>
      </c>
      <c r="Y294" s="251">
        <v>192000</v>
      </c>
      <c r="Z294" s="251">
        <v>768000</v>
      </c>
      <c r="AA294" s="258">
        <v>1</v>
      </c>
      <c r="AB294" s="253">
        <v>421</v>
      </c>
      <c r="AC294" s="253">
        <v>785</v>
      </c>
      <c r="AD294" s="253">
        <v>1206</v>
      </c>
    </row>
    <row r="295" spans="1:34" customHeight="1" ht="15">
      <c r="A295" s="246" t="s">
        <v>778</v>
      </c>
      <c r="B295" s="246" t="s">
        <v>5</v>
      </c>
      <c r="C295" s="246" t="s">
        <v>14</v>
      </c>
      <c r="D295" s="246" t="s">
        <v>95</v>
      </c>
      <c r="E295" s="247" t="s">
        <v>272</v>
      </c>
      <c r="F295" s="246" t="s">
        <v>653</v>
      </c>
      <c r="G295" s="248" t="s">
        <v>103</v>
      </c>
      <c r="H295" s="249" t="s">
        <v>516</v>
      </c>
      <c r="I295" s="246" t="s">
        <v>12</v>
      </c>
      <c r="J295" s="246" t="s">
        <v>135</v>
      </c>
      <c r="K295" s="250">
        <v>563400</v>
      </c>
      <c r="L295" s="250">
        <v>0</v>
      </c>
      <c r="M295" s="250">
        <v>187800</v>
      </c>
      <c r="N295" s="250">
        <v>187800</v>
      </c>
      <c r="O295" s="250">
        <v>939000</v>
      </c>
      <c r="P295" s="246" t="s">
        <v>6</v>
      </c>
      <c r="Q295" s="246" t="s">
        <v>136</v>
      </c>
      <c r="R295" s="246" t="s">
        <v>137</v>
      </c>
      <c r="S295" s="252"/>
      <c r="T295" s="252"/>
      <c r="U295" s="251">
        <v>564000</v>
      </c>
      <c r="V295" s="251">
        <v>188000</v>
      </c>
      <c r="W295" s="251">
        <v>752000</v>
      </c>
      <c r="X295" s="251">
        <v>564000</v>
      </c>
      <c r="Y295" s="251">
        <v>188000</v>
      </c>
      <c r="Z295" s="251">
        <v>752000</v>
      </c>
      <c r="AA295" s="258">
        <v>1</v>
      </c>
      <c r="AB295" s="253">
        <v>64</v>
      </c>
      <c r="AC295" s="253">
        <v>26</v>
      </c>
      <c r="AD295" s="253">
        <v>90</v>
      </c>
    </row>
    <row r="296" spans="1:34" customHeight="1" ht="15">
      <c r="A296" s="246" t="s">
        <v>779</v>
      </c>
      <c r="B296" s="246" t="s">
        <v>5</v>
      </c>
      <c r="C296" s="246" t="s">
        <v>14</v>
      </c>
      <c r="D296" s="246" t="s">
        <v>95</v>
      </c>
      <c r="E296" s="247" t="s">
        <v>272</v>
      </c>
      <c r="F296" s="246" t="s">
        <v>656</v>
      </c>
      <c r="G296" s="248" t="s">
        <v>103</v>
      </c>
      <c r="H296" s="249" t="s">
        <v>780</v>
      </c>
      <c r="I296" s="246" t="s">
        <v>12</v>
      </c>
      <c r="J296" s="246" t="s">
        <v>135</v>
      </c>
      <c r="K296" s="250">
        <v>596964</v>
      </c>
      <c r="L296" s="250">
        <v>0</v>
      </c>
      <c r="M296" s="250">
        <v>198988</v>
      </c>
      <c r="N296" s="250">
        <v>198988</v>
      </c>
      <c r="O296" s="250">
        <v>994940</v>
      </c>
      <c r="P296" s="246" t="s">
        <v>6</v>
      </c>
      <c r="Q296" s="246" t="s">
        <v>136</v>
      </c>
      <c r="R296" s="246" t="s">
        <v>137</v>
      </c>
      <c r="S296" s="252"/>
      <c r="T296" s="252"/>
      <c r="U296" s="251">
        <v>597600</v>
      </c>
      <c r="V296" s="251">
        <v>199200</v>
      </c>
      <c r="W296" s="251">
        <v>796800</v>
      </c>
      <c r="X296" s="251">
        <v>597600</v>
      </c>
      <c r="Y296" s="251">
        <v>199200</v>
      </c>
      <c r="Z296" s="251">
        <v>796800</v>
      </c>
      <c r="AA296" s="258">
        <v>1</v>
      </c>
      <c r="AB296" s="253">
        <v>30</v>
      </c>
      <c r="AC296" s="253">
        <v>50</v>
      </c>
      <c r="AD296" s="253">
        <v>80</v>
      </c>
    </row>
    <row r="297" spans="1:34" customHeight="1" ht="15">
      <c r="A297" s="246" t="s">
        <v>781</v>
      </c>
      <c r="B297" s="246" t="s">
        <v>5</v>
      </c>
      <c r="C297" s="246" t="s">
        <v>14</v>
      </c>
      <c r="D297" s="246" t="s">
        <v>95</v>
      </c>
      <c r="E297" s="247" t="s">
        <v>324</v>
      </c>
      <c r="F297" s="246" t="s">
        <v>672</v>
      </c>
      <c r="G297" s="248" t="s">
        <v>103</v>
      </c>
      <c r="H297" s="249" t="s">
        <v>780</v>
      </c>
      <c r="I297" s="246" t="s">
        <v>12</v>
      </c>
      <c r="J297" s="246" t="s">
        <v>135</v>
      </c>
      <c r="K297" s="250">
        <v>590040</v>
      </c>
      <c r="L297" s="250">
        <v>0</v>
      </c>
      <c r="M297" s="250">
        <v>196680</v>
      </c>
      <c r="N297" s="250">
        <v>196680</v>
      </c>
      <c r="O297" s="250">
        <v>983400</v>
      </c>
      <c r="P297" s="246" t="s">
        <v>6</v>
      </c>
      <c r="Q297" s="246" t="s">
        <v>136</v>
      </c>
      <c r="R297" s="246" t="s">
        <v>137</v>
      </c>
      <c r="S297" s="252"/>
      <c r="T297" s="252"/>
      <c r="U297" s="251">
        <v>594000</v>
      </c>
      <c r="V297" s="251">
        <v>198000</v>
      </c>
      <c r="W297" s="251">
        <v>792000</v>
      </c>
      <c r="X297" s="251">
        <v>594000</v>
      </c>
      <c r="Y297" s="251">
        <v>198000</v>
      </c>
      <c r="Z297" s="251">
        <v>792000</v>
      </c>
      <c r="AA297" s="258">
        <v>1</v>
      </c>
      <c r="AB297" s="253">
        <v>13</v>
      </c>
      <c r="AC297" s="253">
        <v>5</v>
      </c>
      <c r="AD297" s="253">
        <v>18</v>
      </c>
    </row>
    <row r="298" spans="1:34" customHeight="1" ht="15">
      <c r="A298" s="246" t="s">
        <v>782</v>
      </c>
      <c r="B298" s="246" t="s">
        <v>5</v>
      </c>
      <c r="C298" s="246" t="s">
        <v>14</v>
      </c>
      <c r="D298" s="246" t="s">
        <v>95</v>
      </c>
      <c r="E298" s="247" t="s">
        <v>272</v>
      </c>
      <c r="F298" s="246" t="s">
        <v>656</v>
      </c>
      <c r="G298" s="248" t="s">
        <v>103</v>
      </c>
      <c r="H298" s="249" t="s">
        <v>780</v>
      </c>
      <c r="I298" s="246" t="s">
        <v>12</v>
      </c>
      <c r="J298" s="246" t="s">
        <v>135</v>
      </c>
      <c r="K298" s="250">
        <v>594729.6</v>
      </c>
      <c r="L298" s="250">
        <v>0</v>
      </c>
      <c r="M298" s="250">
        <v>198243.2</v>
      </c>
      <c r="N298" s="250">
        <v>198243.2</v>
      </c>
      <c r="O298" s="250">
        <v>991216</v>
      </c>
      <c r="P298" s="246" t="s">
        <v>6</v>
      </c>
      <c r="Q298" s="246" t="s">
        <v>136</v>
      </c>
      <c r="R298" s="246" t="s">
        <v>137</v>
      </c>
      <c r="S298" s="252"/>
      <c r="T298" s="252"/>
      <c r="U298" s="251">
        <v>596640</v>
      </c>
      <c r="V298" s="251">
        <v>198880</v>
      </c>
      <c r="W298" s="251">
        <v>795520</v>
      </c>
      <c r="X298" s="251">
        <v>596640</v>
      </c>
      <c r="Y298" s="251">
        <v>198880</v>
      </c>
      <c r="Z298" s="251">
        <v>795520</v>
      </c>
      <c r="AA298" s="258">
        <v>1</v>
      </c>
      <c r="AB298" s="253">
        <v>32</v>
      </c>
      <c r="AC298" s="253">
        <v>18</v>
      </c>
      <c r="AD298" s="253">
        <v>50</v>
      </c>
    </row>
    <row r="299" spans="1:34" customHeight="1" ht="15">
      <c r="A299" s="246" t="s">
        <v>783</v>
      </c>
      <c r="B299" s="246" t="s">
        <v>5</v>
      </c>
      <c r="C299" s="246" t="s">
        <v>14</v>
      </c>
      <c r="D299" s="246" t="s">
        <v>95</v>
      </c>
      <c r="E299" s="247" t="s">
        <v>324</v>
      </c>
      <c r="F299" s="246" t="s">
        <v>661</v>
      </c>
      <c r="G299" s="248" t="s">
        <v>103</v>
      </c>
      <c r="H299" s="249" t="s">
        <v>516</v>
      </c>
      <c r="I299" s="246" t="s">
        <v>12</v>
      </c>
      <c r="J299" s="246" t="s">
        <v>135</v>
      </c>
      <c r="K299" s="250">
        <v>598200</v>
      </c>
      <c r="L299" s="250">
        <v>0</v>
      </c>
      <c r="M299" s="250">
        <v>199400</v>
      </c>
      <c r="N299" s="250">
        <v>199400</v>
      </c>
      <c r="O299" s="250">
        <v>997000</v>
      </c>
      <c r="P299" s="246" t="s">
        <v>6</v>
      </c>
      <c r="Q299" s="246" t="s">
        <v>136</v>
      </c>
      <c r="R299" s="246" t="s">
        <v>137</v>
      </c>
      <c r="S299" s="252"/>
      <c r="T299" s="252"/>
      <c r="U299" s="251">
        <v>600000</v>
      </c>
      <c r="V299" s="251">
        <v>200000</v>
      </c>
      <c r="W299" s="251">
        <v>800000</v>
      </c>
      <c r="X299" s="251">
        <v>600000</v>
      </c>
      <c r="Y299" s="251">
        <v>200000</v>
      </c>
      <c r="Z299" s="251">
        <v>800000</v>
      </c>
      <c r="AA299" s="258">
        <v>1</v>
      </c>
      <c r="AB299" s="253">
        <v>102</v>
      </c>
      <c r="AC299" s="253">
        <v>4</v>
      </c>
      <c r="AD299" s="253">
        <v>106</v>
      </c>
    </row>
    <row r="300" spans="1:34" customHeight="1" ht="15">
      <c r="A300" s="246" t="s">
        <v>784</v>
      </c>
      <c r="B300" s="246" t="s">
        <v>5</v>
      </c>
      <c r="C300" s="246" t="s">
        <v>14</v>
      </c>
      <c r="D300" s="246" t="s">
        <v>95</v>
      </c>
      <c r="E300" s="247" t="s">
        <v>272</v>
      </c>
      <c r="F300" s="246" t="s">
        <v>772</v>
      </c>
      <c r="G300" s="248" t="s">
        <v>103</v>
      </c>
      <c r="H300" s="249" t="s">
        <v>654</v>
      </c>
      <c r="I300" s="246" t="s">
        <v>12</v>
      </c>
      <c r="J300" s="246" t="s">
        <v>135</v>
      </c>
      <c r="K300" s="250">
        <v>594766.8</v>
      </c>
      <c r="L300" s="250">
        <v>0</v>
      </c>
      <c r="M300" s="250">
        <v>198255.6</v>
      </c>
      <c r="N300" s="250">
        <v>198255.6</v>
      </c>
      <c r="O300" s="250">
        <v>991278</v>
      </c>
      <c r="P300" s="246" t="s">
        <v>6</v>
      </c>
      <c r="Q300" s="246" t="s">
        <v>136</v>
      </c>
      <c r="R300" s="246" t="s">
        <v>137</v>
      </c>
      <c r="S300" s="252"/>
      <c r="T300" s="252"/>
      <c r="U300" s="251">
        <v>598200</v>
      </c>
      <c r="V300" s="251">
        <v>199400</v>
      </c>
      <c r="W300" s="251">
        <v>797600</v>
      </c>
      <c r="X300" s="251">
        <v>598200</v>
      </c>
      <c r="Y300" s="251">
        <v>199400</v>
      </c>
      <c r="Z300" s="251">
        <v>797600</v>
      </c>
      <c r="AA300" s="258">
        <v>1</v>
      </c>
      <c r="AB300" s="253">
        <v>113</v>
      </c>
      <c r="AC300" s="253">
        <v>27</v>
      </c>
      <c r="AD300" s="253">
        <v>140</v>
      </c>
    </row>
    <row r="301" spans="1:34" customHeight="1" ht="15">
      <c r="A301" s="246" t="s">
        <v>785</v>
      </c>
      <c r="B301" s="246" t="s">
        <v>5</v>
      </c>
      <c r="C301" s="246" t="s">
        <v>14</v>
      </c>
      <c r="D301" s="246" t="s">
        <v>95</v>
      </c>
      <c r="E301" s="247" t="s">
        <v>272</v>
      </c>
      <c r="F301" s="246" t="s">
        <v>653</v>
      </c>
      <c r="G301" s="248" t="s">
        <v>103</v>
      </c>
      <c r="H301" s="249" t="s">
        <v>786</v>
      </c>
      <c r="I301" s="246" t="s">
        <v>12</v>
      </c>
      <c r="J301" s="246" t="s">
        <v>135</v>
      </c>
      <c r="K301" s="250">
        <v>551744.4</v>
      </c>
      <c r="L301" s="250">
        <v>0</v>
      </c>
      <c r="M301" s="250">
        <v>183914.8</v>
      </c>
      <c r="N301" s="250">
        <v>183914.8</v>
      </c>
      <c r="O301" s="250">
        <v>919574</v>
      </c>
      <c r="P301" s="246" t="s">
        <v>6</v>
      </c>
      <c r="Q301" s="246" t="s">
        <v>136</v>
      </c>
      <c r="R301" s="246" t="s">
        <v>137</v>
      </c>
      <c r="S301" s="252"/>
      <c r="T301" s="252"/>
      <c r="U301" s="251">
        <v>598500</v>
      </c>
      <c r="V301" s="251">
        <v>199500</v>
      </c>
      <c r="W301" s="251">
        <v>798000</v>
      </c>
      <c r="X301" s="251">
        <v>552600</v>
      </c>
      <c r="Y301" s="251">
        <v>184200</v>
      </c>
      <c r="Z301" s="251">
        <v>736800</v>
      </c>
      <c r="AA301" s="258">
        <v>1</v>
      </c>
      <c r="AB301" s="253">
        <v>150</v>
      </c>
      <c r="AC301" s="253">
        <v>47</v>
      </c>
      <c r="AD301" s="253">
        <v>197</v>
      </c>
    </row>
    <row r="302" spans="1:34" customHeight="1" ht="15">
      <c r="A302" s="246" t="s">
        <v>787</v>
      </c>
      <c r="B302" s="246" t="s">
        <v>5</v>
      </c>
      <c r="C302" s="246" t="s">
        <v>14</v>
      </c>
      <c r="D302" s="246" t="s">
        <v>95</v>
      </c>
      <c r="E302" s="247" t="s">
        <v>272</v>
      </c>
      <c r="F302" s="246" t="s">
        <v>777</v>
      </c>
      <c r="G302" s="248" t="s">
        <v>103</v>
      </c>
      <c r="H302" s="249" t="s">
        <v>654</v>
      </c>
      <c r="I302" s="246" t="s">
        <v>12</v>
      </c>
      <c r="J302" s="246" t="s">
        <v>135</v>
      </c>
      <c r="K302" s="250">
        <v>592200</v>
      </c>
      <c r="L302" s="250">
        <v>0</v>
      </c>
      <c r="M302" s="250">
        <v>197400</v>
      </c>
      <c r="N302" s="250">
        <v>197400</v>
      </c>
      <c r="O302" s="250">
        <v>987000</v>
      </c>
      <c r="P302" s="246" t="s">
        <v>6</v>
      </c>
      <c r="Q302" s="246" t="s">
        <v>136</v>
      </c>
      <c r="R302" s="246" t="s">
        <v>137</v>
      </c>
      <c r="S302" s="252"/>
      <c r="T302" s="252"/>
      <c r="U302" s="251">
        <v>600000</v>
      </c>
      <c r="V302" s="251">
        <v>200000</v>
      </c>
      <c r="W302" s="251">
        <v>800000</v>
      </c>
      <c r="X302" s="251">
        <v>592800</v>
      </c>
      <c r="Y302" s="251">
        <v>197600</v>
      </c>
      <c r="Z302" s="251">
        <v>790400</v>
      </c>
      <c r="AA302" s="258">
        <v>1</v>
      </c>
      <c r="AB302" s="253">
        <v>54</v>
      </c>
      <c r="AC302" s="253">
        <v>55</v>
      </c>
      <c r="AD302" s="253">
        <v>109</v>
      </c>
    </row>
    <row r="303" spans="1:34" customHeight="1" ht="15">
      <c r="A303" s="246" t="s">
        <v>788</v>
      </c>
      <c r="B303" s="246" t="s">
        <v>5</v>
      </c>
      <c r="C303" s="246" t="s">
        <v>14</v>
      </c>
      <c r="D303" s="246" t="s">
        <v>95</v>
      </c>
      <c r="E303" s="247" t="s">
        <v>324</v>
      </c>
      <c r="F303" s="246" t="s">
        <v>689</v>
      </c>
      <c r="G303" s="248" t="s">
        <v>103</v>
      </c>
      <c r="H303" s="249" t="s">
        <v>516</v>
      </c>
      <c r="I303" s="246" t="s">
        <v>12</v>
      </c>
      <c r="J303" s="246" t="s">
        <v>135</v>
      </c>
      <c r="K303" s="250">
        <v>599100</v>
      </c>
      <c r="L303" s="250">
        <v>0</v>
      </c>
      <c r="M303" s="250">
        <v>199700</v>
      </c>
      <c r="N303" s="250">
        <v>199700</v>
      </c>
      <c r="O303" s="250">
        <v>998500</v>
      </c>
      <c r="P303" s="246" t="s">
        <v>6</v>
      </c>
      <c r="Q303" s="246" t="s">
        <v>136</v>
      </c>
      <c r="R303" s="246" t="s">
        <v>137</v>
      </c>
      <c r="S303" s="252"/>
      <c r="T303" s="252"/>
      <c r="U303" s="251">
        <v>600000</v>
      </c>
      <c r="V303" s="251">
        <v>200000</v>
      </c>
      <c r="W303" s="251">
        <v>800000</v>
      </c>
      <c r="X303" s="251">
        <v>600000</v>
      </c>
      <c r="Y303" s="251">
        <v>200000</v>
      </c>
      <c r="Z303" s="251">
        <v>800000</v>
      </c>
      <c r="AA303" s="258">
        <v>1</v>
      </c>
      <c r="AB303" s="253">
        <v>59</v>
      </c>
      <c r="AC303" s="253">
        <v>20</v>
      </c>
      <c r="AD303" s="253">
        <v>79</v>
      </c>
    </row>
    <row r="304" spans="1:34" customHeight="1" ht="15">
      <c r="A304" s="246" t="s">
        <v>789</v>
      </c>
      <c r="B304" s="246" t="s">
        <v>5</v>
      </c>
      <c r="C304" s="246" t="s">
        <v>14</v>
      </c>
      <c r="D304" s="246" t="s">
        <v>95</v>
      </c>
      <c r="E304" s="247" t="s">
        <v>324</v>
      </c>
      <c r="F304" s="246" t="s">
        <v>689</v>
      </c>
      <c r="G304" s="248" t="s">
        <v>103</v>
      </c>
      <c r="H304" s="249" t="s">
        <v>775</v>
      </c>
      <c r="I304" s="246" t="s">
        <v>12</v>
      </c>
      <c r="J304" s="246" t="s">
        <v>135</v>
      </c>
      <c r="K304" s="250">
        <v>581100</v>
      </c>
      <c r="L304" s="250">
        <v>0</v>
      </c>
      <c r="M304" s="250">
        <v>193700</v>
      </c>
      <c r="N304" s="250">
        <v>193700</v>
      </c>
      <c r="O304" s="250">
        <v>968500</v>
      </c>
      <c r="P304" s="246" t="s">
        <v>6</v>
      </c>
      <c r="Q304" s="246" t="s">
        <v>136</v>
      </c>
      <c r="R304" s="246" t="s">
        <v>137</v>
      </c>
      <c r="S304" s="252"/>
      <c r="T304" s="252"/>
      <c r="U304" s="251">
        <v>582000</v>
      </c>
      <c r="V304" s="251">
        <v>194000</v>
      </c>
      <c r="W304" s="251">
        <v>776000</v>
      </c>
      <c r="X304" s="251">
        <v>582000</v>
      </c>
      <c r="Y304" s="251">
        <v>194000</v>
      </c>
      <c r="Z304" s="251">
        <v>776000</v>
      </c>
      <c r="AA304" s="258">
        <v>1</v>
      </c>
      <c r="AB304" s="253">
        <v>39</v>
      </c>
      <c r="AC304" s="253">
        <v>6</v>
      </c>
      <c r="AD304" s="253">
        <v>45</v>
      </c>
    </row>
    <row r="305" spans="1:34" customHeight="1" ht="15">
      <c r="A305" s="246" t="s">
        <v>790</v>
      </c>
      <c r="B305" s="246" t="s">
        <v>5</v>
      </c>
      <c r="C305" s="246" t="s">
        <v>14</v>
      </c>
      <c r="D305" s="246" t="s">
        <v>95</v>
      </c>
      <c r="E305" s="247" t="s">
        <v>272</v>
      </c>
      <c r="F305" s="246" t="s">
        <v>656</v>
      </c>
      <c r="G305" s="248" t="s">
        <v>103</v>
      </c>
      <c r="H305" s="249" t="s">
        <v>791</v>
      </c>
      <c r="I305" s="246" t="s">
        <v>12</v>
      </c>
      <c r="J305" s="246" t="s">
        <v>135</v>
      </c>
      <c r="K305" s="250">
        <v>593400</v>
      </c>
      <c r="L305" s="250">
        <v>0</v>
      </c>
      <c r="M305" s="250">
        <v>197800</v>
      </c>
      <c r="N305" s="250">
        <v>197800</v>
      </c>
      <c r="O305" s="250">
        <v>989000</v>
      </c>
      <c r="P305" s="246" t="s">
        <v>6</v>
      </c>
      <c r="Q305" s="246" t="s">
        <v>136</v>
      </c>
      <c r="R305" s="246" t="s">
        <v>137</v>
      </c>
      <c r="S305" s="252"/>
      <c r="T305" s="252"/>
      <c r="U305" s="251">
        <v>594000</v>
      </c>
      <c r="V305" s="251">
        <v>198000</v>
      </c>
      <c r="W305" s="251">
        <v>792000</v>
      </c>
      <c r="X305" s="251">
        <v>594000</v>
      </c>
      <c r="Y305" s="251">
        <v>198000</v>
      </c>
      <c r="Z305" s="251">
        <v>792000</v>
      </c>
      <c r="AA305" s="258">
        <v>1</v>
      </c>
      <c r="AB305" s="253">
        <v>53</v>
      </c>
      <c r="AC305" s="253">
        <v>35</v>
      </c>
      <c r="AD305" s="253">
        <v>88</v>
      </c>
    </row>
    <row r="306" spans="1:34" customHeight="1" ht="15">
      <c r="A306" s="246" t="s">
        <v>792</v>
      </c>
      <c r="B306" s="246" t="s">
        <v>5</v>
      </c>
      <c r="C306" s="246" t="s">
        <v>14</v>
      </c>
      <c r="D306" s="246" t="s">
        <v>95</v>
      </c>
      <c r="E306" s="247" t="s">
        <v>272</v>
      </c>
      <c r="F306" s="246" t="s">
        <v>656</v>
      </c>
      <c r="G306" s="248" t="s">
        <v>103</v>
      </c>
      <c r="H306" s="249" t="s">
        <v>780</v>
      </c>
      <c r="I306" s="246" t="s">
        <v>12</v>
      </c>
      <c r="J306" s="246" t="s">
        <v>135</v>
      </c>
      <c r="K306" s="250">
        <v>596964</v>
      </c>
      <c r="L306" s="250">
        <v>0</v>
      </c>
      <c r="M306" s="250">
        <v>198988</v>
      </c>
      <c r="N306" s="250">
        <v>198988</v>
      </c>
      <c r="O306" s="250">
        <v>994940</v>
      </c>
      <c r="P306" s="246" t="s">
        <v>6</v>
      </c>
      <c r="Q306" s="246" t="s">
        <v>136</v>
      </c>
      <c r="R306" s="246" t="s">
        <v>137</v>
      </c>
      <c r="S306" s="252"/>
      <c r="T306" s="252"/>
      <c r="U306" s="251">
        <v>597600</v>
      </c>
      <c r="V306" s="251">
        <v>199200</v>
      </c>
      <c r="W306" s="251">
        <v>796800</v>
      </c>
      <c r="X306" s="251">
        <v>597600</v>
      </c>
      <c r="Y306" s="251">
        <v>199200</v>
      </c>
      <c r="Z306" s="251">
        <v>796800</v>
      </c>
      <c r="AA306" s="258">
        <v>1</v>
      </c>
      <c r="AB306" s="253">
        <v>18</v>
      </c>
      <c r="AC306" s="253">
        <v>16</v>
      </c>
      <c r="AD306" s="253">
        <v>34</v>
      </c>
    </row>
    <row r="307" spans="1:34" customHeight="1" ht="15">
      <c r="A307" s="246" t="s">
        <v>793</v>
      </c>
      <c r="B307" s="246" t="s">
        <v>5</v>
      </c>
      <c r="C307" s="246" t="s">
        <v>14</v>
      </c>
      <c r="D307" s="246" t="s">
        <v>39</v>
      </c>
      <c r="E307" s="247" t="s">
        <v>272</v>
      </c>
      <c r="F307" s="246" t="s">
        <v>745</v>
      </c>
      <c r="G307" s="248" t="s">
        <v>103</v>
      </c>
      <c r="H307" s="249" t="s">
        <v>794</v>
      </c>
      <c r="I307" s="246" t="s">
        <v>12</v>
      </c>
      <c r="J307" s="246" t="s">
        <v>135</v>
      </c>
      <c r="K307" s="250">
        <v>600000</v>
      </c>
      <c r="L307" s="250">
        <v>0</v>
      </c>
      <c r="M307" s="250">
        <v>200000</v>
      </c>
      <c r="N307" s="250">
        <v>200000</v>
      </c>
      <c r="O307" s="250">
        <v>1000000</v>
      </c>
      <c r="P307" s="246" t="s">
        <v>6</v>
      </c>
      <c r="Q307" s="246" t="s">
        <v>136</v>
      </c>
      <c r="R307" s="246" t="s">
        <v>137</v>
      </c>
      <c r="S307" s="252"/>
      <c r="T307" s="252"/>
      <c r="U307" s="251">
        <v>600000</v>
      </c>
      <c r="V307" s="251">
        <v>200000</v>
      </c>
      <c r="W307" s="251">
        <v>800000</v>
      </c>
      <c r="X307" s="251">
        <v>600000</v>
      </c>
      <c r="Y307" s="251">
        <v>200000</v>
      </c>
      <c r="Z307" s="251">
        <v>800000</v>
      </c>
      <c r="AA307" s="258">
        <v>1</v>
      </c>
      <c r="AB307" s="253">
        <v>56</v>
      </c>
      <c r="AC307" s="253">
        <v>11</v>
      </c>
      <c r="AD307" s="253">
        <v>67</v>
      </c>
    </row>
    <row r="308" spans="1:34" customHeight="1" ht="15">
      <c r="A308" s="246" t="s">
        <v>795</v>
      </c>
      <c r="B308" s="246" t="s">
        <v>5</v>
      </c>
      <c r="C308" s="246" t="s">
        <v>14</v>
      </c>
      <c r="D308" s="246" t="s">
        <v>76</v>
      </c>
      <c r="E308" s="247" t="s">
        <v>272</v>
      </c>
      <c r="F308" s="246" t="s">
        <v>796</v>
      </c>
      <c r="G308" s="248" t="s">
        <v>103</v>
      </c>
      <c r="H308" s="249" t="s">
        <v>797</v>
      </c>
      <c r="I308" s="246" t="s">
        <v>7</v>
      </c>
      <c r="J308" s="246" t="s">
        <v>199</v>
      </c>
      <c r="K308" s="250">
        <v>6368400</v>
      </c>
      <c r="L308" s="250">
        <v>0</v>
      </c>
      <c r="M308" s="250">
        <v>2122800</v>
      </c>
      <c r="N308" s="250">
        <v>2122800</v>
      </c>
      <c r="O308" s="250">
        <v>10614000</v>
      </c>
      <c r="P308" s="246" t="s">
        <v>6</v>
      </c>
      <c r="Q308" s="246" t="s">
        <v>136</v>
      </c>
      <c r="R308" s="246" t="s">
        <v>137</v>
      </c>
      <c r="S308" s="252"/>
      <c r="T308" s="252"/>
      <c r="U308" s="251">
        <v>7290000</v>
      </c>
      <c r="V308" s="251">
        <v>2430000</v>
      </c>
      <c r="W308" s="251">
        <v>9720000</v>
      </c>
      <c r="X308" s="251">
        <v>7290000</v>
      </c>
      <c r="Y308" s="251">
        <v>2430000</v>
      </c>
      <c r="Z308" s="251">
        <v>9720000</v>
      </c>
      <c r="AA308" s="258">
        <v>1</v>
      </c>
      <c r="AB308" s="253">
        <v>545</v>
      </c>
      <c r="AC308" s="253">
        <v>720</v>
      </c>
      <c r="AD308" s="253">
        <v>1265</v>
      </c>
    </row>
    <row r="309" spans="1:34" customHeight="1" ht="15">
      <c r="A309" s="246" t="s">
        <v>798</v>
      </c>
      <c r="B309" s="246" t="s">
        <v>5</v>
      </c>
      <c r="C309" s="246" t="s">
        <v>14</v>
      </c>
      <c r="D309" s="246" t="s">
        <v>76</v>
      </c>
      <c r="E309" s="247" t="s">
        <v>272</v>
      </c>
      <c r="F309" s="246" t="s">
        <v>799</v>
      </c>
      <c r="G309" s="248" t="s">
        <v>103</v>
      </c>
      <c r="H309" s="249" t="s">
        <v>800</v>
      </c>
      <c r="I309" s="246" t="s">
        <v>7</v>
      </c>
      <c r="J309" s="246" t="s">
        <v>199</v>
      </c>
      <c r="K309" s="250">
        <v>8204185.2</v>
      </c>
      <c r="L309" s="250">
        <v>0</v>
      </c>
      <c r="M309" s="250">
        <v>2734728.4</v>
      </c>
      <c r="N309" s="250">
        <v>2734728.4</v>
      </c>
      <c r="O309" s="250">
        <v>13673642</v>
      </c>
      <c r="P309" s="246" t="s">
        <v>6</v>
      </c>
      <c r="Q309" s="246" t="s">
        <v>136</v>
      </c>
      <c r="R309" s="246" t="s">
        <v>137</v>
      </c>
      <c r="S309" s="252"/>
      <c r="T309" s="252"/>
      <c r="U309" s="251">
        <v>8216753.51</v>
      </c>
      <c r="V309" s="251">
        <v>2738917.84</v>
      </c>
      <c r="W309" s="251">
        <v>10955671.35</v>
      </c>
      <c r="X309" s="251">
        <v>8216322</v>
      </c>
      <c r="Y309" s="251">
        <v>2738774</v>
      </c>
      <c r="Z309" s="251">
        <v>10955096</v>
      </c>
      <c r="AA309" s="258">
        <v>1</v>
      </c>
      <c r="AB309" s="253">
        <v>61</v>
      </c>
      <c r="AC309" s="253">
        <v>66</v>
      </c>
      <c r="AD309" s="253">
        <v>127</v>
      </c>
    </row>
    <row r="310" spans="1:34" customHeight="1" ht="15">
      <c r="A310" s="246" t="s">
        <v>801</v>
      </c>
      <c r="B310" s="246" t="s">
        <v>5</v>
      </c>
      <c r="C310" s="246" t="s">
        <v>14</v>
      </c>
      <c r="D310" s="246" t="s">
        <v>76</v>
      </c>
      <c r="E310" s="247" t="s">
        <v>324</v>
      </c>
      <c r="F310" s="246" t="s">
        <v>802</v>
      </c>
      <c r="G310" s="248" t="s">
        <v>428</v>
      </c>
      <c r="H310" s="249" t="s">
        <v>803</v>
      </c>
      <c r="I310" s="246" t="s">
        <v>7</v>
      </c>
      <c r="J310" s="246" t="s">
        <v>199</v>
      </c>
      <c r="K310" s="250">
        <v>4290868.8</v>
      </c>
      <c r="L310" s="250">
        <v>0</v>
      </c>
      <c r="M310" s="250">
        <v>1430289.6</v>
      </c>
      <c r="N310" s="250">
        <v>1430289.6</v>
      </c>
      <c r="O310" s="250">
        <v>7151448</v>
      </c>
      <c r="P310" s="246" t="s">
        <v>6</v>
      </c>
      <c r="Q310" s="246" t="s">
        <v>136</v>
      </c>
      <c r="R310" s="246" t="s">
        <v>137</v>
      </c>
      <c r="S310" s="252"/>
      <c r="T310" s="252"/>
      <c r="U310" s="251">
        <v>4393336.58</v>
      </c>
      <c r="V310" s="251">
        <v>1464445.53</v>
      </c>
      <c r="W310" s="251">
        <v>5857782.11</v>
      </c>
      <c r="X310" s="251">
        <v>4387455.49</v>
      </c>
      <c r="Y310" s="251">
        <v>1462485.16</v>
      </c>
      <c r="Z310" s="251">
        <v>5849940.65</v>
      </c>
      <c r="AA310" s="258">
        <v>1</v>
      </c>
      <c r="AB310" s="253">
        <v>17</v>
      </c>
      <c r="AC310" s="253">
        <v>14</v>
      </c>
      <c r="AD310" s="253">
        <v>31</v>
      </c>
    </row>
    <row r="311" spans="1:34" customHeight="1" ht="15">
      <c r="A311" s="246" t="s">
        <v>804</v>
      </c>
      <c r="B311" s="246" t="s">
        <v>5</v>
      </c>
      <c r="C311" s="246" t="s">
        <v>14</v>
      </c>
      <c r="D311" s="246" t="s">
        <v>95</v>
      </c>
      <c r="E311" s="247" t="s">
        <v>272</v>
      </c>
      <c r="F311" s="246" t="s">
        <v>658</v>
      </c>
      <c r="G311" s="248" t="s">
        <v>103</v>
      </c>
      <c r="H311" s="249" t="s">
        <v>805</v>
      </c>
      <c r="I311" s="246" t="s">
        <v>16</v>
      </c>
      <c r="J311" s="246" t="s">
        <v>199</v>
      </c>
      <c r="K311" s="250">
        <v>3899253.83</v>
      </c>
      <c r="L311" s="250">
        <v>0</v>
      </c>
      <c r="M311" s="250">
        <v>1299751.28</v>
      </c>
      <c r="N311" s="250">
        <v>1299751.28</v>
      </c>
      <c r="O311" s="250">
        <v>6498756.39</v>
      </c>
      <c r="P311" s="246" t="s">
        <v>6</v>
      </c>
      <c r="Q311" s="246" t="s">
        <v>136</v>
      </c>
      <c r="R311" s="246" t="s">
        <v>137</v>
      </c>
      <c r="S311" s="252"/>
      <c r="T311" s="252"/>
      <c r="U311" s="251">
        <v>3899253.83</v>
      </c>
      <c r="V311" s="251">
        <v>1299751.28</v>
      </c>
      <c r="W311" s="251">
        <v>5199005.11</v>
      </c>
      <c r="X311" s="251">
        <v>3895934.51</v>
      </c>
      <c r="Y311" s="251">
        <v>1298644.84</v>
      </c>
      <c r="Z311" s="251">
        <v>5194579.35</v>
      </c>
      <c r="AA311" s="258">
        <v>1</v>
      </c>
      <c r="AB311" s="253">
        <v>35</v>
      </c>
      <c r="AC311" s="253">
        <v>15</v>
      </c>
      <c r="AD311" s="253">
        <v>50</v>
      </c>
    </row>
    <row r="312" spans="1:34" customHeight="1" ht="15">
      <c r="A312" s="246" t="s">
        <v>806</v>
      </c>
      <c r="B312" s="246" t="s">
        <v>5</v>
      </c>
      <c r="C312" s="246" t="s">
        <v>14</v>
      </c>
      <c r="D312" s="246" t="s">
        <v>95</v>
      </c>
      <c r="E312" s="247" t="s">
        <v>272</v>
      </c>
      <c r="F312" s="246" t="s">
        <v>656</v>
      </c>
      <c r="G312" s="248" t="s">
        <v>103</v>
      </c>
      <c r="H312" s="249" t="s">
        <v>807</v>
      </c>
      <c r="I312" s="246" t="s">
        <v>7</v>
      </c>
      <c r="J312" s="246" t="s">
        <v>199</v>
      </c>
      <c r="K312" s="250">
        <v>1851600</v>
      </c>
      <c r="L312" s="250">
        <v>0</v>
      </c>
      <c r="M312" s="250">
        <v>617200</v>
      </c>
      <c r="N312" s="250">
        <v>617200</v>
      </c>
      <c r="O312" s="250">
        <v>3086000</v>
      </c>
      <c r="P312" s="246" t="s">
        <v>6</v>
      </c>
      <c r="Q312" s="246" t="s">
        <v>136</v>
      </c>
      <c r="R312" s="246" t="s">
        <v>137</v>
      </c>
      <c r="S312" s="252"/>
      <c r="T312" s="252"/>
      <c r="U312" s="251">
        <v>1800000</v>
      </c>
      <c r="V312" s="251">
        <v>600000</v>
      </c>
      <c r="W312" s="251">
        <v>2400000</v>
      </c>
      <c r="X312" s="251">
        <v>1767807.89</v>
      </c>
      <c r="Y312" s="251">
        <v>589269.29</v>
      </c>
      <c r="Z312" s="251">
        <v>2357077.18</v>
      </c>
      <c r="AA312" s="258">
        <v>1</v>
      </c>
      <c r="AB312" s="253">
        <v>40</v>
      </c>
      <c r="AC312" s="253">
        <v>24</v>
      </c>
      <c r="AD312" s="253">
        <v>64</v>
      </c>
    </row>
    <row r="313" spans="1:34" customHeight="1" ht="15">
      <c r="A313" s="246" t="s">
        <v>808</v>
      </c>
      <c r="B313" s="246" t="s">
        <v>5</v>
      </c>
      <c r="C313" s="246" t="s">
        <v>14</v>
      </c>
      <c r="D313" s="246" t="s">
        <v>97</v>
      </c>
      <c r="E313" s="247" t="s">
        <v>272</v>
      </c>
      <c r="F313" s="246" t="s">
        <v>718</v>
      </c>
      <c r="G313" s="248" t="s">
        <v>103</v>
      </c>
      <c r="H313" s="249" t="s">
        <v>809</v>
      </c>
      <c r="I313" s="246" t="s">
        <v>7</v>
      </c>
      <c r="J313" s="246" t="s">
        <v>199</v>
      </c>
      <c r="K313" s="250">
        <v>6447468</v>
      </c>
      <c r="L313" s="250">
        <v>0</v>
      </c>
      <c r="M313" s="250">
        <v>2149156</v>
      </c>
      <c r="N313" s="250">
        <v>2149156</v>
      </c>
      <c r="O313" s="250">
        <v>10745780</v>
      </c>
      <c r="P313" s="246" t="s">
        <v>6</v>
      </c>
      <c r="Q313" s="246" t="s">
        <v>136</v>
      </c>
      <c r="R313" s="246" t="s">
        <v>137</v>
      </c>
      <c r="S313" s="252"/>
      <c r="T313" s="252"/>
      <c r="U313" s="251">
        <v>6537957.83</v>
      </c>
      <c r="V313" s="251">
        <v>2179319.28</v>
      </c>
      <c r="W313" s="251">
        <v>8717277.109999999</v>
      </c>
      <c r="X313" s="251">
        <v>6255442.46</v>
      </c>
      <c r="Y313" s="251">
        <v>2085147.48</v>
      </c>
      <c r="Z313" s="251">
        <v>8340589.94</v>
      </c>
      <c r="AA313" s="258">
        <v>1</v>
      </c>
      <c r="AB313" s="253">
        <v>25</v>
      </c>
      <c r="AC313" s="253">
        <v>2</v>
      </c>
      <c r="AD313" s="253">
        <v>27</v>
      </c>
    </row>
    <row r="314" spans="1:34" customHeight="1" ht="15">
      <c r="A314" s="246" t="s">
        <v>810</v>
      </c>
      <c r="B314" s="246" t="s">
        <v>5</v>
      </c>
      <c r="C314" s="246" t="s">
        <v>14</v>
      </c>
      <c r="D314" s="246" t="s">
        <v>39</v>
      </c>
      <c r="E314" s="247" t="s">
        <v>324</v>
      </c>
      <c r="F314" s="246" t="s">
        <v>518</v>
      </c>
      <c r="G314" s="248" t="s">
        <v>103</v>
      </c>
      <c r="H314" s="249" t="s">
        <v>811</v>
      </c>
      <c r="I314" s="246" t="s">
        <v>12</v>
      </c>
      <c r="J314" s="246" t="s">
        <v>135</v>
      </c>
      <c r="K314" s="250">
        <v>572615.9399999999</v>
      </c>
      <c r="L314" s="250">
        <v>0</v>
      </c>
      <c r="M314" s="250">
        <v>190871.98</v>
      </c>
      <c r="N314" s="250">
        <v>190871.98</v>
      </c>
      <c r="O314" s="250">
        <v>954359.9</v>
      </c>
      <c r="P314" s="246" t="s">
        <v>6</v>
      </c>
      <c r="Q314" s="246" t="s">
        <v>136</v>
      </c>
      <c r="R314" s="246" t="s">
        <v>137</v>
      </c>
      <c r="S314" s="252"/>
      <c r="T314" s="252"/>
      <c r="U314" s="251">
        <v>573750</v>
      </c>
      <c r="V314" s="251">
        <v>191250</v>
      </c>
      <c r="W314" s="251">
        <v>765000</v>
      </c>
      <c r="X314" s="251">
        <v>573750</v>
      </c>
      <c r="Y314" s="251">
        <v>191250</v>
      </c>
      <c r="Z314" s="251">
        <v>765000</v>
      </c>
      <c r="AA314" s="258">
        <v>1</v>
      </c>
      <c r="AB314" s="253">
        <v>89</v>
      </c>
      <c r="AC314" s="253">
        <v>61</v>
      </c>
      <c r="AD314" s="253">
        <v>150</v>
      </c>
    </row>
    <row r="315" spans="1:34" customHeight="1" ht="15">
      <c r="A315" s="246" t="s">
        <v>812</v>
      </c>
      <c r="B315" s="246" t="s">
        <v>5</v>
      </c>
      <c r="C315" s="246" t="s">
        <v>14</v>
      </c>
      <c r="D315" s="246" t="s">
        <v>81</v>
      </c>
      <c r="E315" s="247" t="s">
        <v>320</v>
      </c>
      <c r="F315" s="246" t="s">
        <v>584</v>
      </c>
      <c r="G315" s="248" t="s">
        <v>103</v>
      </c>
      <c r="H315" s="249" t="s">
        <v>585</v>
      </c>
      <c r="I315" s="246" t="s">
        <v>12</v>
      </c>
      <c r="J315" s="246" t="s">
        <v>135</v>
      </c>
      <c r="K315" s="250">
        <v>590280</v>
      </c>
      <c r="L315" s="250">
        <v>0</v>
      </c>
      <c r="M315" s="250">
        <v>196760</v>
      </c>
      <c r="N315" s="250">
        <v>196760</v>
      </c>
      <c r="O315" s="250">
        <v>983800</v>
      </c>
      <c r="P315" s="246" t="s">
        <v>6</v>
      </c>
      <c r="Q315" s="246" t="s">
        <v>136</v>
      </c>
      <c r="R315" s="246" t="s">
        <v>137</v>
      </c>
      <c r="S315" s="252"/>
      <c r="T315" s="252"/>
      <c r="U315" s="251">
        <v>598680</v>
      </c>
      <c r="V315" s="251">
        <v>199560</v>
      </c>
      <c r="W315" s="251">
        <v>798240</v>
      </c>
      <c r="X315" s="251">
        <v>598680</v>
      </c>
      <c r="Y315" s="251">
        <v>199560</v>
      </c>
      <c r="Z315" s="251">
        <v>798240</v>
      </c>
      <c r="AA315" s="258">
        <v>1</v>
      </c>
      <c r="AB315" s="253">
        <v>19</v>
      </c>
      <c r="AC315" s="253">
        <v>11</v>
      </c>
      <c r="AD315" s="253">
        <v>30</v>
      </c>
    </row>
    <row r="316" spans="1:34" customHeight="1" ht="15">
      <c r="A316" s="246" t="s">
        <v>813</v>
      </c>
      <c r="B316" s="246" t="s">
        <v>5</v>
      </c>
      <c r="C316" s="246" t="s">
        <v>14</v>
      </c>
      <c r="D316" s="246" t="s">
        <v>76</v>
      </c>
      <c r="E316" s="247" t="s">
        <v>279</v>
      </c>
      <c r="F316" s="246" t="s">
        <v>539</v>
      </c>
      <c r="G316" s="248" t="s">
        <v>103</v>
      </c>
      <c r="H316" s="249" t="s">
        <v>814</v>
      </c>
      <c r="I316" s="246" t="s">
        <v>12</v>
      </c>
      <c r="J316" s="246" t="s">
        <v>135</v>
      </c>
      <c r="K316" s="250">
        <v>600000</v>
      </c>
      <c r="L316" s="250">
        <v>0</v>
      </c>
      <c r="M316" s="250">
        <v>200000</v>
      </c>
      <c r="N316" s="250">
        <v>200000</v>
      </c>
      <c r="O316" s="250">
        <v>1000000</v>
      </c>
      <c r="P316" s="246" t="s">
        <v>6</v>
      </c>
      <c r="Q316" s="246" t="s">
        <v>136</v>
      </c>
      <c r="R316" s="246" t="s">
        <v>228</v>
      </c>
      <c r="S316" s="252"/>
      <c r="T316" s="252"/>
      <c r="U316" s="251">
        <v>600000</v>
      </c>
      <c r="V316" s="251">
        <v>200000</v>
      </c>
      <c r="W316" s="251">
        <v>800000</v>
      </c>
      <c r="X316" s="251">
        <v>600000</v>
      </c>
      <c r="Y316" s="251">
        <v>200000</v>
      </c>
      <c r="Z316" s="251">
        <v>800000</v>
      </c>
      <c r="AA316" s="258">
        <v>1</v>
      </c>
      <c r="AB316" s="253">
        <v>41</v>
      </c>
      <c r="AC316" s="253">
        <v>27</v>
      </c>
      <c r="AD316" s="253">
        <v>68</v>
      </c>
    </row>
    <row r="317" spans="1:34" customHeight="1" ht="15">
      <c r="A317" s="246" t="s">
        <v>815</v>
      </c>
      <c r="B317" s="246" t="s">
        <v>5</v>
      </c>
      <c r="C317" s="246" t="s">
        <v>14</v>
      </c>
      <c r="D317" s="246" t="s">
        <v>97</v>
      </c>
      <c r="E317" s="247" t="s">
        <v>279</v>
      </c>
      <c r="F317" s="246" t="s">
        <v>700</v>
      </c>
      <c r="G317" s="248" t="s">
        <v>103</v>
      </c>
      <c r="H317" s="249" t="s">
        <v>816</v>
      </c>
      <c r="I317" s="246" t="s">
        <v>7</v>
      </c>
      <c r="J317" s="246" t="s">
        <v>199</v>
      </c>
      <c r="K317" s="250">
        <v>3797480.4</v>
      </c>
      <c r="L317" s="250">
        <v>0</v>
      </c>
      <c r="M317" s="250">
        <v>1265826.8</v>
      </c>
      <c r="N317" s="250">
        <v>1265826.8</v>
      </c>
      <c r="O317" s="250">
        <v>6329134</v>
      </c>
      <c r="P317" s="246" t="s">
        <v>6</v>
      </c>
      <c r="Q317" s="246" t="s">
        <v>136</v>
      </c>
      <c r="R317" s="246" t="s">
        <v>137</v>
      </c>
      <c r="S317" s="252"/>
      <c r="T317" s="252"/>
      <c r="U317" s="251">
        <v>4493902.6</v>
      </c>
      <c r="V317" s="251">
        <v>1497967.53</v>
      </c>
      <c r="W317" s="251">
        <v>5991870.13</v>
      </c>
      <c r="X317" s="251">
        <v>4493902.6</v>
      </c>
      <c r="Y317" s="251">
        <v>1497967.53</v>
      </c>
      <c r="Z317" s="251">
        <v>5991870.13</v>
      </c>
      <c r="AA317" s="258">
        <v>1</v>
      </c>
      <c r="AB317" s="253">
        <v>27</v>
      </c>
      <c r="AC317" s="253">
        <v>28</v>
      </c>
      <c r="AD317" s="253">
        <v>55</v>
      </c>
    </row>
    <row r="318" spans="1:34" customHeight="1" ht="15">
      <c r="A318" s="246" t="s">
        <v>817</v>
      </c>
      <c r="B318" s="246" t="s">
        <v>5</v>
      </c>
      <c r="C318" s="246" t="s">
        <v>14</v>
      </c>
      <c r="D318" s="246" t="s">
        <v>76</v>
      </c>
      <c r="E318" s="247" t="s">
        <v>324</v>
      </c>
      <c r="F318" s="246" t="s">
        <v>557</v>
      </c>
      <c r="G318" s="248" t="s">
        <v>133</v>
      </c>
      <c r="H318" s="249" t="s">
        <v>818</v>
      </c>
      <c r="I318" s="246" t="s">
        <v>12</v>
      </c>
      <c r="J318" s="246" t="s">
        <v>135</v>
      </c>
      <c r="K318" s="250">
        <v>568800</v>
      </c>
      <c r="L318" s="250">
        <v>0</v>
      </c>
      <c r="M318" s="250">
        <v>189600</v>
      </c>
      <c r="N318" s="250">
        <v>189600</v>
      </c>
      <c r="O318" s="250">
        <v>948000</v>
      </c>
      <c r="P318" s="246" t="s">
        <v>6</v>
      </c>
      <c r="Q318" s="246" t="s">
        <v>136</v>
      </c>
      <c r="R318" s="246" t="s">
        <v>137</v>
      </c>
      <c r="S318" s="252"/>
      <c r="T318" s="252"/>
      <c r="U318" s="251">
        <v>568800</v>
      </c>
      <c r="V318" s="251">
        <v>189600</v>
      </c>
      <c r="W318" s="251">
        <v>758400</v>
      </c>
      <c r="X318" s="251">
        <v>568800</v>
      </c>
      <c r="Y318" s="251">
        <v>189600</v>
      </c>
      <c r="Z318" s="251">
        <v>758400</v>
      </c>
      <c r="AA318" s="258">
        <v>1</v>
      </c>
      <c r="AB318" s="253">
        <v>8</v>
      </c>
      <c r="AC318" s="253">
        <v>45</v>
      </c>
      <c r="AD318" s="253">
        <v>53</v>
      </c>
    </row>
    <row r="319" spans="1:34" customHeight="1" ht="15">
      <c r="A319" s="246" t="s">
        <v>819</v>
      </c>
      <c r="B319" s="246" t="s">
        <v>5</v>
      </c>
      <c r="C319" s="246" t="s">
        <v>14</v>
      </c>
      <c r="D319" s="246" t="s">
        <v>27</v>
      </c>
      <c r="E319" s="247" t="s">
        <v>272</v>
      </c>
      <c r="F319" s="246" t="s">
        <v>820</v>
      </c>
      <c r="G319" s="248" t="s">
        <v>103</v>
      </c>
      <c r="H319" s="249" t="s">
        <v>516</v>
      </c>
      <c r="I319" s="246" t="s">
        <v>12</v>
      </c>
      <c r="J319" s="246" t="s">
        <v>135</v>
      </c>
      <c r="K319" s="250">
        <v>590730</v>
      </c>
      <c r="L319" s="250">
        <v>0</v>
      </c>
      <c r="M319" s="250">
        <v>196910</v>
      </c>
      <c r="N319" s="250">
        <v>196910</v>
      </c>
      <c r="O319" s="250">
        <v>984550</v>
      </c>
      <c r="P319" s="246" t="s">
        <v>6</v>
      </c>
      <c r="Q319" s="246" t="s">
        <v>136</v>
      </c>
      <c r="R319" s="246" t="s">
        <v>137</v>
      </c>
      <c r="S319" s="252"/>
      <c r="T319" s="252"/>
      <c r="U319" s="251">
        <v>599880</v>
      </c>
      <c r="V319" s="251">
        <v>199960</v>
      </c>
      <c r="W319" s="251">
        <v>799840</v>
      </c>
      <c r="X319" s="251">
        <v>599880</v>
      </c>
      <c r="Y319" s="251">
        <v>199960</v>
      </c>
      <c r="Z319" s="251">
        <v>799840</v>
      </c>
      <c r="AA319" s="258">
        <v>1</v>
      </c>
      <c r="AB319" s="253">
        <v>23</v>
      </c>
      <c r="AC319" s="253">
        <v>36</v>
      </c>
      <c r="AD319" s="253">
        <v>59</v>
      </c>
    </row>
    <row r="320" spans="1:34" customHeight="1" ht="15">
      <c r="A320" s="246" t="s">
        <v>821</v>
      </c>
      <c r="B320" s="246" t="s">
        <v>5</v>
      </c>
      <c r="C320" s="246" t="s">
        <v>14</v>
      </c>
      <c r="D320" s="246" t="s">
        <v>76</v>
      </c>
      <c r="E320" s="247" t="s">
        <v>279</v>
      </c>
      <c r="F320" s="246" t="s">
        <v>539</v>
      </c>
      <c r="G320" s="248" t="s">
        <v>133</v>
      </c>
      <c r="H320" s="249" t="s">
        <v>822</v>
      </c>
      <c r="I320" s="246" t="s">
        <v>12</v>
      </c>
      <c r="J320" s="246" t="s">
        <v>135</v>
      </c>
      <c r="K320" s="250">
        <v>587760</v>
      </c>
      <c r="L320" s="250">
        <v>0</v>
      </c>
      <c r="M320" s="250">
        <v>195920</v>
      </c>
      <c r="N320" s="250">
        <v>195920</v>
      </c>
      <c r="O320" s="250">
        <v>979600</v>
      </c>
      <c r="P320" s="246" t="s">
        <v>6</v>
      </c>
      <c r="Q320" s="246" t="s">
        <v>136</v>
      </c>
      <c r="R320" s="246" t="s">
        <v>137</v>
      </c>
      <c r="S320" s="252"/>
      <c r="T320" s="252"/>
      <c r="U320" s="251">
        <v>599956.8</v>
      </c>
      <c r="V320" s="251">
        <v>199985.6</v>
      </c>
      <c r="W320" s="251">
        <v>799942.4</v>
      </c>
      <c r="X320" s="251">
        <v>587716.8</v>
      </c>
      <c r="Y320" s="251">
        <v>195905.6</v>
      </c>
      <c r="Z320" s="251">
        <v>783622.4</v>
      </c>
      <c r="AA320" s="258">
        <v>1</v>
      </c>
      <c r="AB320" s="253">
        <v>26</v>
      </c>
      <c r="AC320" s="253">
        <v>11</v>
      </c>
      <c r="AD320" s="253">
        <v>37</v>
      </c>
    </row>
    <row r="321" spans="1:34" customHeight="1" ht="15">
      <c r="A321" s="246" t="s">
        <v>823</v>
      </c>
      <c r="B321" s="246" t="s">
        <v>5</v>
      </c>
      <c r="C321" s="246" t="s">
        <v>14</v>
      </c>
      <c r="D321" s="246" t="s">
        <v>95</v>
      </c>
      <c r="E321" s="247" t="s">
        <v>272</v>
      </c>
      <c r="F321" s="246" t="s">
        <v>772</v>
      </c>
      <c r="G321" s="248" t="s">
        <v>103</v>
      </c>
      <c r="H321" s="249" t="s">
        <v>824</v>
      </c>
      <c r="I321" s="246" t="s">
        <v>12</v>
      </c>
      <c r="J321" s="246" t="s">
        <v>135</v>
      </c>
      <c r="K321" s="250">
        <v>599400</v>
      </c>
      <c r="L321" s="250">
        <v>0</v>
      </c>
      <c r="M321" s="250">
        <v>199800</v>
      </c>
      <c r="N321" s="250">
        <v>199800</v>
      </c>
      <c r="O321" s="250">
        <v>999000</v>
      </c>
      <c r="P321" s="246" t="s">
        <v>6</v>
      </c>
      <c r="Q321" s="246" t="s">
        <v>136</v>
      </c>
      <c r="R321" s="246" t="s">
        <v>137</v>
      </c>
      <c r="S321" s="252"/>
      <c r="T321" s="252"/>
      <c r="U321" s="251">
        <v>600000</v>
      </c>
      <c r="V321" s="251">
        <v>200000</v>
      </c>
      <c r="W321" s="251">
        <v>800000</v>
      </c>
      <c r="X321" s="251">
        <v>600000</v>
      </c>
      <c r="Y321" s="251">
        <v>200000</v>
      </c>
      <c r="Z321" s="251">
        <v>800000</v>
      </c>
      <c r="AA321" s="258">
        <v>1</v>
      </c>
      <c r="AB321" s="253">
        <v>235</v>
      </c>
      <c r="AC321" s="253">
        <v>415</v>
      </c>
      <c r="AD321" s="253">
        <v>650</v>
      </c>
    </row>
    <row r="322" spans="1:34" customHeight="1" ht="15">
      <c r="A322" s="246" t="s">
        <v>825</v>
      </c>
      <c r="B322" s="246" t="s">
        <v>5</v>
      </c>
      <c r="C322" s="246" t="s">
        <v>14</v>
      </c>
      <c r="D322" s="246" t="s">
        <v>39</v>
      </c>
      <c r="E322" s="247" t="s">
        <v>324</v>
      </c>
      <c r="F322" s="246" t="s">
        <v>518</v>
      </c>
      <c r="G322" s="248" t="s">
        <v>103</v>
      </c>
      <c r="H322" s="249" t="s">
        <v>826</v>
      </c>
      <c r="I322" s="246" t="s">
        <v>12</v>
      </c>
      <c r="J322" s="246" t="s">
        <v>135</v>
      </c>
      <c r="K322" s="250">
        <v>591807.6</v>
      </c>
      <c r="L322" s="250">
        <v>0</v>
      </c>
      <c r="M322" s="250">
        <v>197269.2</v>
      </c>
      <c r="N322" s="250">
        <v>197269.2</v>
      </c>
      <c r="O322" s="250">
        <v>986346</v>
      </c>
      <c r="P322" s="246" t="s">
        <v>6</v>
      </c>
      <c r="Q322" s="246" t="s">
        <v>136</v>
      </c>
      <c r="R322" s="246" t="s">
        <v>137</v>
      </c>
      <c r="S322" s="252"/>
      <c r="T322" s="252"/>
      <c r="U322" s="251">
        <v>594399.6</v>
      </c>
      <c r="V322" s="251">
        <v>198133.2</v>
      </c>
      <c r="W322" s="251">
        <v>792532.8</v>
      </c>
      <c r="X322" s="251">
        <v>594399.6</v>
      </c>
      <c r="Y322" s="251">
        <v>198133.2</v>
      </c>
      <c r="Z322" s="251">
        <v>792532.8</v>
      </c>
      <c r="AA322" s="258">
        <v>1</v>
      </c>
      <c r="AB322" s="253">
        <v>144</v>
      </c>
      <c r="AC322" s="253">
        <v>52</v>
      </c>
      <c r="AD322" s="253">
        <v>196</v>
      </c>
    </row>
    <row r="323" spans="1:34" customHeight="1" ht="15">
      <c r="A323" s="246" t="s">
        <v>827</v>
      </c>
      <c r="B323" s="246" t="s">
        <v>5</v>
      </c>
      <c r="C323" s="246" t="s">
        <v>14</v>
      </c>
      <c r="D323" s="246" t="s">
        <v>97</v>
      </c>
      <c r="E323" s="247" t="s">
        <v>279</v>
      </c>
      <c r="F323" s="246" t="s">
        <v>721</v>
      </c>
      <c r="G323" s="248" t="s">
        <v>103</v>
      </c>
      <c r="H323" s="249" t="s">
        <v>828</v>
      </c>
      <c r="I323" s="246" t="s">
        <v>12</v>
      </c>
      <c r="J323" s="246" t="s">
        <v>135</v>
      </c>
      <c r="K323" s="250">
        <v>559092</v>
      </c>
      <c r="L323" s="250">
        <v>0</v>
      </c>
      <c r="M323" s="250">
        <v>186364</v>
      </c>
      <c r="N323" s="250">
        <v>186364</v>
      </c>
      <c r="O323" s="250">
        <v>931820</v>
      </c>
      <c r="P323" s="246" t="s">
        <v>6</v>
      </c>
      <c r="Q323" s="246" t="s">
        <v>136</v>
      </c>
      <c r="R323" s="246" t="s">
        <v>137</v>
      </c>
      <c r="S323" s="252"/>
      <c r="T323" s="252"/>
      <c r="U323" s="251">
        <v>600000</v>
      </c>
      <c r="V323" s="251">
        <v>200000</v>
      </c>
      <c r="W323" s="251">
        <v>800000</v>
      </c>
      <c r="X323" s="251">
        <v>600000</v>
      </c>
      <c r="Y323" s="251">
        <v>200000</v>
      </c>
      <c r="Z323" s="251">
        <v>800000</v>
      </c>
      <c r="AA323" s="258">
        <v>1</v>
      </c>
      <c r="AB323" s="253">
        <v>952</v>
      </c>
      <c r="AC323" s="253">
        <v>221</v>
      </c>
      <c r="AD323" s="253">
        <v>1173</v>
      </c>
    </row>
    <row r="324" spans="1:34" customHeight="1" ht="15">
      <c r="A324" s="246" t="s">
        <v>829</v>
      </c>
      <c r="B324" s="246" t="s">
        <v>5</v>
      </c>
      <c r="C324" s="246" t="s">
        <v>14</v>
      </c>
      <c r="D324" s="246" t="s">
        <v>97</v>
      </c>
      <c r="E324" s="247" t="s">
        <v>279</v>
      </c>
      <c r="F324" s="246" t="s">
        <v>830</v>
      </c>
      <c r="G324" s="248" t="s">
        <v>103</v>
      </c>
      <c r="H324" s="249" t="s">
        <v>831</v>
      </c>
      <c r="I324" s="246" t="s">
        <v>12</v>
      </c>
      <c r="J324" s="246" t="s">
        <v>135</v>
      </c>
      <c r="K324" s="250">
        <v>528000</v>
      </c>
      <c r="L324" s="250">
        <v>0</v>
      </c>
      <c r="M324" s="250">
        <v>176000</v>
      </c>
      <c r="N324" s="250">
        <v>176000</v>
      </c>
      <c r="O324" s="250">
        <v>880000</v>
      </c>
      <c r="P324" s="246" t="s">
        <v>6</v>
      </c>
      <c r="Q324" s="246" t="s">
        <v>136</v>
      </c>
      <c r="R324" s="246" t="s">
        <v>137</v>
      </c>
      <c r="S324" s="252"/>
      <c r="T324" s="252"/>
      <c r="U324" s="251">
        <v>600000</v>
      </c>
      <c r="V324" s="251">
        <v>200000</v>
      </c>
      <c r="W324" s="251">
        <v>800000</v>
      </c>
      <c r="X324" s="251">
        <v>600000</v>
      </c>
      <c r="Y324" s="251">
        <v>200000</v>
      </c>
      <c r="Z324" s="251">
        <v>800000</v>
      </c>
      <c r="AA324" s="258">
        <v>1</v>
      </c>
      <c r="AB324" s="253">
        <v>43</v>
      </c>
      <c r="AC324" s="253">
        <v>11</v>
      </c>
      <c r="AD324" s="253">
        <v>54</v>
      </c>
    </row>
    <row r="325" spans="1:34" customHeight="1" ht="15">
      <c r="A325" s="246" t="s">
        <v>832</v>
      </c>
      <c r="B325" s="246" t="s">
        <v>5</v>
      </c>
      <c r="C325" s="246" t="s">
        <v>14</v>
      </c>
      <c r="D325" s="246" t="s">
        <v>97</v>
      </c>
      <c r="E325" s="247" t="s">
        <v>279</v>
      </c>
      <c r="F325" s="246" t="s">
        <v>833</v>
      </c>
      <c r="G325" s="248" t="s">
        <v>103</v>
      </c>
      <c r="H325" s="249" t="s">
        <v>834</v>
      </c>
      <c r="I325" s="246" t="s">
        <v>12</v>
      </c>
      <c r="J325" s="246" t="s">
        <v>135</v>
      </c>
      <c r="K325" s="250">
        <v>542280</v>
      </c>
      <c r="L325" s="250">
        <v>0</v>
      </c>
      <c r="M325" s="250">
        <v>180760</v>
      </c>
      <c r="N325" s="250">
        <v>180760</v>
      </c>
      <c r="O325" s="250">
        <v>903800</v>
      </c>
      <c r="P325" s="246" t="s">
        <v>6</v>
      </c>
      <c r="Q325" s="246" t="s">
        <v>136</v>
      </c>
      <c r="R325" s="246" t="s">
        <v>137</v>
      </c>
      <c r="S325" s="252"/>
      <c r="T325" s="252"/>
      <c r="U325" s="251">
        <v>597600</v>
      </c>
      <c r="V325" s="251">
        <v>199200</v>
      </c>
      <c r="W325" s="251">
        <v>796800</v>
      </c>
      <c r="X325" s="251">
        <v>597600</v>
      </c>
      <c r="Y325" s="251">
        <v>199200</v>
      </c>
      <c r="Z325" s="251">
        <v>796800</v>
      </c>
      <c r="AA325" s="258">
        <v>1</v>
      </c>
      <c r="AB325" s="253">
        <v>116</v>
      </c>
      <c r="AC325" s="253">
        <v>10</v>
      </c>
      <c r="AD325" s="253">
        <v>126</v>
      </c>
    </row>
    <row r="326" spans="1:34" customHeight="1" ht="15">
      <c r="A326" s="246" t="s">
        <v>835</v>
      </c>
      <c r="B326" s="246" t="s">
        <v>5</v>
      </c>
      <c r="C326" s="246" t="s">
        <v>14</v>
      </c>
      <c r="D326" s="246" t="s">
        <v>39</v>
      </c>
      <c r="E326" s="247" t="s">
        <v>324</v>
      </c>
      <c r="F326" s="246" t="s">
        <v>738</v>
      </c>
      <c r="G326" s="248" t="s">
        <v>103</v>
      </c>
      <c r="H326" s="249" t="s">
        <v>836</v>
      </c>
      <c r="I326" s="246" t="s">
        <v>12</v>
      </c>
      <c r="J326" s="246" t="s">
        <v>135</v>
      </c>
      <c r="K326" s="250">
        <v>549484.87</v>
      </c>
      <c r="L326" s="250">
        <v>0</v>
      </c>
      <c r="M326" s="250">
        <v>183161.62</v>
      </c>
      <c r="N326" s="250">
        <v>183161.62</v>
      </c>
      <c r="O326" s="250">
        <v>915808.11</v>
      </c>
      <c r="P326" s="246" t="s">
        <v>6</v>
      </c>
      <c r="Q326" s="246" t="s">
        <v>136</v>
      </c>
      <c r="R326" s="246" t="s">
        <v>137</v>
      </c>
      <c r="S326" s="252"/>
      <c r="T326" s="252"/>
      <c r="U326" s="251">
        <v>600000</v>
      </c>
      <c r="V326" s="251">
        <v>200000</v>
      </c>
      <c r="W326" s="251">
        <v>800000</v>
      </c>
      <c r="X326" s="251">
        <v>599700</v>
      </c>
      <c r="Y326" s="251">
        <v>199900</v>
      </c>
      <c r="Z326" s="251">
        <v>799600</v>
      </c>
      <c r="AA326" s="258">
        <v>1</v>
      </c>
      <c r="AB326" s="253">
        <v>37</v>
      </c>
      <c r="AC326" s="253">
        <v>5</v>
      </c>
      <c r="AD326" s="253">
        <v>42</v>
      </c>
    </row>
    <row r="327" spans="1:34" customHeight="1" ht="15">
      <c r="A327" s="246" t="s">
        <v>837</v>
      </c>
      <c r="B327" s="246" t="s">
        <v>5</v>
      </c>
      <c r="C327" s="246" t="s">
        <v>14</v>
      </c>
      <c r="D327" s="246" t="s">
        <v>95</v>
      </c>
      <c r="E327" s="247" t="s">
        <v>272</v>
      </c>
      <c r="F327" s="246" t="s">
        <v>656</v>
      </c>
      <c r="G327" s="248" t="s">
        <v>103</v>
      </c>
      <c r="H327" s="249" t="s">
        <v>838</v>
      </c>
      <c r="I327" s="246" t="s">
        <v>7</v>
      </c>
      <c r="J327" s="246" t="s">
        <v>199</v>
      </c>
      <c r="K327" s="250">
        <v>5689200</v>
      </c>
      <c r="L327" s="250">
        <v>0</v>
      </c>
      <c r="M327" s="250">
        <v>1896400</v>
      </c>
      <c r="N327" s="250">
        <v>1896400</v>
      </c>
      <c r="O327" s="250">
        <v>9482000</v>
      </c>
      <c r="P327" s="246" t="s">
        <v>6</v>
      </c>
      <c r="Q327" s="246" t="s">
        <v>136</v>
      </c>
      <c r="R327" s="246" t="s">
        <v>137</v>
      </c>
      <c r="S327" s="252"/>
      <c r="T327" s="252"/>
      <c r="U327" s="251">
        <v>5719200</v>
      </c>
      <c r="V327" s="251">
        <v>1906400</v>
      </c>
      <c r="W327" s="251">
        <v>7625600</v>
      </c>
      <c r="X327" s="251">
        <v>5711395.74</v>
      </c>
      <c r="Y327" s="251">
        <v>1904518.58</v>
      </c>
      <c r="Z327" s="251">
        <v>7615914.32</v>
      </c>
      <c r="AA327" s="258">
        <v>1</v>
      </c>
      <c r="AB327" s="253">
        <v>58</v>
      </c>
      <c r="AC327" s="253">
        <v>40</v>
      </c>
      <c r="AD327" s="253">
        <v>98</v>
      </c>
    </row>
    <row r="328" spans="1:34" customHeight="1" ht="15">
      <c r="A328" s="246" t="s">
        <v>839</v>
      </c>
      <c r="B328" s="246" t="s">
        <v>5</v>
      </c>
      <c r="C328" s="246" t="s">
        <v>14</v>
      </c>
      <c r="D328" s="246" t="s">
        <v>76</v>
      </c>
      <c r="E328" s="247" t="s">
        <v>324</v>
      </c>
      <c r="F328" s="246" t="s">
        <v>536</v>
      </c>
      <c r="G328" s="248" t="s">
        <v>103</v>
      </c>
      <c r="H328" s="249" t="s">
        <v>537</v>
      </c>
      <c r="I328" s="246" t="s">
        <v>12</v>
      </c>
      <c r="J328" s="246" t="s">
        <v>135</v>
      </c>
      <c r="K328" s="250">
        <v>597840</v>
      </c>
      <c r="L328" s="250">
        <v>0</v>
      </c>
      <c r="M328" s="250">
        <v>199280</v>
      </c>
      <c r="N328" s="250">
        <v>199280</v>
      </c>
      <c r="O328" s="250">
        <v>996400</v>
      </c>
      <c r="P328" s="246" t="s">
        <v>6</v>
      </c>
      <c r="Q328" s="246" t="s">
        <v>136</v>
      </c>
      <c r="R328" s="246" t="s">
        <v>137</v>
      </c>
      <c r="S328" s="252"/>
      <c r="T328" s="252"/>
      <c r="U328" s="251">
        <v>600000</v>
      </c>
      <c r="V328" s="251">
        <v>200000</v>
      </c>
      <c r="W328" s="251">
        <v>800000</v>
      </c>
      <c r="X328" s="251">
        <v>600000</v>
      </c>
      <c r="Y328" s="251">
        <v>200000</v>
      </c>
      <c r="Z328" s="251">
        <v>800000</v>
      </c>
      <c r="AA328" s="258">
        <v>1</v>
      </c>
      <c r="AB328" s="253">
        <v>176</v>
      </c>
      <c r="AC328" s="253">
        <v>120</v>
      </c>
      <c r="AD328" s="253">
        <v>296</v>
      </c>
    </row>
    <row r="329" spans="1:34" customHeight="1" ht="15">
      <c r="A329" s="246" t="s">
        <v>840</v>
      </c>
      <c r="B329" s="246" t="s">
        <v>10</v>
      </c>
      <c r="C329" s="246" t="s">
        <v>18</v>
      </c>
      <c r="D329" s="246" t="s">
        <v>29</v>
      </c>
      <c r="E329" s="247" t="s">
        <v>320</v>
      </c>
      <c r="F329" s="246" t="s">
        <v>394</v>
      </c>
      <c r="G329" s="248" t="s">
        <v>133</v>
      </c>
      <c r="H329" s="249" t="s">
        <v>841</v>
      </c>
      <c r="I329" s="246" t="s">
        <v>16</v>
      </c>
      <c r="J329" s="246" t="s">
        <v>292</v>
      </c>
      <c r="K329" s="250">
        <v>22033800</v>
      </c>
      <c r="L329" s="250">
        <v>0</v>
      </c>
      <c r="M329" s="250">
        <v>7344600</v>
      </c>
      <c r="N329" s="250">
        <v>7344600</v>
      </c>
      <c r="O329" s="250">
        <v>36723000</v>
      </c>
      <c r="P329" s="246" t="s">
        <v>11</v>
      </c>
      <c r="Q329" s="246" t="s">
        <v>842</v>
      </c>
      <c r="R329" s="246"/>
      <c r="S329" s="252" t="s">
        <v>843</v>
      </c>
      <c r="T329" s="252" t="s">
        <v>844</v>
      </c>
      <c r="U329" s="251">
        <v>0</v>
      </c>
      <c r="V329" s="251">
        <v>0</v>
      </c>
      <c r="W329" s="251">
        <v>0</v>
      </c>
      <c r="X329" s="251">
        <v>0</v>
      </c>
      <c r="Y329" s="251">
        <v>0</v>
      </c>
      <c r="Z329" s="251">
        <v>0</v>
      </c>
      <c r="AA329" s="258">
        <v>1</v>
      </c>
      <c r="AB329" s="253">
        <v>19</v>
      </c>
      <c r="AC329" s="253">
        <v>21</v>
      </c>
      <c r="AD329" s="253">
        <v>40</v>
      </c>
    </row>
    <row r="330" spans="1:34" customHeight="1" ht="15">
      <c r="A330" s="246" t="s">
        <v>845</v>
      </c>
      <c r="B330" s="246" t="s">
        <v>10</v>
      </c>
      <c r="C330" s="246" t="s">
        <v>18</v>
      </c>
      <c r="D330" s="246" t="s">
        <v>83</v>
      </c>
      <c r="E330" s="247" t="s">
        <v>279</v>
      </c>
      <c r="F330" s="246" t="s">
        <v>706</v>
      </c>
      <c r="G330" s="248" t="s">
        <v>103</v>
      </c>
      <c r="H330" s="249" t="s">
        <v>846</v>
      </c>
      <c r="I330" s="246" t="s">
        <v>16</v>
      </c>
      <c r="J330" s="246" t="s">
        <v>292</v>
      </c>
      <c r="K330" s="250">
        <v>59999731.67</v>
      </c>
      <c r="L330" s="250">
        <v>0</v>
      </c>
      <c r="M330" s="250">
        <v>19999910.56</v>
      </c>
      <c r="N330" s="250">
        <v>19999910.56</v>
      </c>
      <c r="O330" s="250">
        <v>99999552.79000001</v>
      </c>
      <c r="P330" s="246" t="s">
        <v>11</v>
      </c>
      <c r="Q330" s="246" t="s">
        <v>847</v>
      </c>
      <c r="R330" s="246"/>
      <c r="S330" s="252" t="s">
        <v>848</v>
      </c>
      <c r="T330" s="252" t="s">
        <v>849</v>
      </c>
      <c r="U330" s="251">
        <v>0</v>
      </c>
      <c r="V330" s="251">
        <v>0</v>
      </c>
      <c r="W330" s="251">
        <v>0</v>
      </c>
      <c r="X330" s="251">
        <v>0</v>
      </c>
      <c r="Y330" s="251">
        <v>0</v>
      </c>
      <c r="Z330" s="251">
        <v>0</v>
      </c>
      <c r="AA330" s="258">
        <v>1</v>
      </c>
      <c r="AB330" s="253">
        <v>62</v>
      </c>
      <c r="AC330" s="253">
        <v>68</v>
      </c>
      <c r="AD330" s="253">
        <v>130</v>
      </c>
    </row>
    <row r="331" spans="1:34" customHeight="1" ht="15">
      <c r="A331" s="246" t="s">
        <v>850</v>
      </c>
      <c r="B331" s="246" t="s">
        <v>10</v>
      </c>
      <c r="C331" s="246" t="s">
        <v>18</v>
      </c>
      <c r="D331" s="246" t="s">
        <v>29</v>
      </c>
      <c r="E331" s="247" t="s">
        <v>324</v>
      </c>
      <c r="F331" s="246" t="s">
        <v>851</v>
      </c>
      <c r="G331" s="248" t="s">
        <v>428</v>
      </c>
      <c r="H331" s="249" t="s">
        <v>852</v>
      </c>
      <c r="I331" s="246" t="s">
        <v>7</v>
      </c>
      <c r="J331" s="246" t="s">
        <v>199</v>
      </c>
      <c r="K331" s="250">
        <v>3043239.94</v>
      </c>
      <c r="L331" s="250">
        <v>0</v>
      </c>
      <c r="M331" s="250">
        <v>1014413.31</v>
      </c>
      <c r="N331" s="250">
        <v>1014413.31</v>
      </c>
      <c r="O331" s="250">
        <v>5072066.56</v>
      </c>
      <c r="P331" s="246" t="s">
        <v>6</v>
      </c>
      <c r="Q331" s="246" t="s">
        <v>136</v>
      </c>
      <c r="R331" s="246" t="s">
        <v>137</v>
      </c>
      <c r="S331" s="252"/>
      <c r="T331" s="252"/>
      <c r="U331" s="251">
        <v>3029482.21</v>
      </c>
      <c r="V331" s="251">
        <v>1009827.4</v>
      </c>
      <c r="W331" s="251">
        <v>4039309.61</v>
      </c>
      <c r="X331" s="251">
        <v>3029482.21</v>
      </c>
      <c r="Y331" s="251">
        <v>1009827.4</v>
      </c>
      <c r="Z331" s="251">
        <v>4039309.61</v>
      </c>
      <c r="AA331" s="258">
        <v>1</v>
      </c>
      <c r="AB331" s="253">
        <v>59</v>
      </c>
      <c r="AC331" s="253">
        <v>10</v>
      </c>
      <c r="AD331" s="253">
        <v>69</v>
      </c>
    </row>
    <row r="332" spans="1:34" customHeight="1" ht="15">
      <c r="A332" s="246" t="s">
        <v>853</v>
      </c>
      <c r="B332" s="246" t="s">
        <v>10</v>
      </c>
      <c r="C332" s="246" t="s">
        <v>18</v>
      </c>
      <c r="D332" s="246" t="s">
        <v>83</v>
      </c>
      <c r="E332" s="247" t="s">
        <v>279</v>
      </c>
      <c r="F332" s="246" t="s">
        <v>854</v>
      </c>
      <c r="G332" s="248" t="s">
        <v>103</v>
      </c>
      <c r="H332" s="249" t="s">
        <v>855</v>
      </c>
      <c r="I332" s="246" t="s">
        <v>7</v>
      </c>
      <c r="J332" s="246" t="s">
        <v>199</v>
      </c>
      <c r="K332" s="250">
        <v>8788445.18</v>
      </c>
      <c r="L332" s="250">
        <v>0</v>
      </c>
      <c r="M332" s="250">
        <v>2929481.73</v>
      </c>
      <c r="N332" s="250">
        <v>2929481.73</v>
      </c>
      <c r="O332" s="250">
        <v>14647408.64</v>
      </c>
      <c r="P332" s="246" t="s">
        <v>6</v>
      </c>
      <c r="Q332" s="246" t="s">
        <v>136</v>
      </c>
      <c r="R332" s="246" t="s">
        <v>137</v>
      </c>
      <c r="S332" s="252"/>
      <c r="T332" s="252"/>
      <c r="U332" s="251">
        <v>8764230</v>
      </c>
      <c r="V332" s="251">
        <v>2921410</v>
      </c>
      <c r="W332" s="251">
        <v>11685640</v>
      </c>
      <c r="X332" s="251">
        <v>8764230</v>
      </c>
      <c r="Y332" s="251">
        <v>2921410</v>
      </c>
      <c r="Z332" s="251">
        <v>11685640</v>
      </c>
      <c r="AA332" s="258">
        <v>1</v>
      </c>
      <c r="AB332" s="253">
        <v>40</v>
      </c>
      <c r="AC332" s="253">
        <v>41</v>
      </c>
      <c r="AD332" s="253">
        <v>81</v>
      </c>
    </row>
    <row r="333" spans="1:34" customHeight="1" ht="15">
      <c r="A333" s="246" t="s">
        <v>856</v>
      </c>
      <c r="B333" s="246" t="s">
        <v>10</v>
      </c>
      <c r="C333" s="246" t="s">
        <v>18</v>
      </c>
      <c r="D333" s="246" t="s">
        <v>83</v>
      </c>
      <c r="E333" s="247" t="s">
        <v>320</v>
      </c>
      <c r="F333" s="246" t="s">
        <v>857</v>
      </c>
      <c r="G333" s="248" t="s">
        <v>103</v>
      </c>
      <c r="H333" s="249" t="s">
        <v>858</v>
      </c>
      <c r="I333" s="246" t="s">
        <v>16</v>
      </c>
      <c r="J333" s="246" t="s">
        <v>199</v>
      </c>
      <c r="K333" s="250">
        <v>3625306.14</v>
      </c>
      <c r="L333" s="250">
        <v>0</v>
      </c>
      <c r="M333" s="250">
        <v>1208435.38</v>
      </c>
      <c r="N333" s="250">
        <v>1208435.38</v>
      </c>
      <c r="O333" s="250">
        <v>6042176.9</v>
      </c>
      <c r="P333" s="246" t="s">
        <v>6</v>
      </c>
      <c r="Q333" s="246" t="s">
        <v>136</v>
      </c>
      <c r="R333" s="246" t="s">
        <v>137</v>
      </c>
      <c r="S333" s="252"/>
      <c r="T333" s="252"/>
      <c r="U333" s="251">
        <v>3578624.96</v>
      </c>
      <c r="V333" s="251">
        <v>1192874.99</v>
      </c>
      <c r="W333" s="251">
        <v>4771499.95</v>
      </c>
      <c r="X333" s="251">
        <v>3578624.96</v>
      </c>
      <c r="Y333" s="251">
        <v>1192874.99</v>
      </c>
      <c r="Z333" s="251">
        <v>4771499.95</v>
      </c>
      <c r="AA333" s="258">
        <v>1</v>
      </c>
      <c r="AB333" s="253">
        <v>41</v>
      </c>
      <c r="AC333" s="253">
        <v>17</v>
      </c>
      <c r="AD333" s="253">
        <v>58</v>
      </c>
    </row>
    <row r="334" spans="1:34" customHeight="1" ht="15">
      <c r="A334" s="246" t="s">
        <v>859</v>
      </c>
      <c r="B334" s="246" t="s">
        <v>10</v>
      </c>
      <c r="C334" s="246" t="s">
        <v>18</v>
      </c>
      <c r="D334" s="246" t="s">
        <v>83</v>
      </c>
      <c r="E334" s="247" t="s">
        <v>320</v>
      </c>
      <c r="F334" s="246" t="s">
        <v>860</v>
      </c>
      <c r="G334" s="248" t="s">
        <v>103</v>
      </c>
      <c r="H334" s="249" t="s">
        <v>861</v>
      </c>
      <c r="I334" s="246" t="s">
        <v>16</v>
      </c>
      <c r="J334" s="246" t="s">
        <v>199</v>
      </c>
      <c r="K334" s="250">
        <v>3227220</v>
      </c>
      <c r="L334" s="250">
        <v>0</v>
      </c>
      <c r="M334" s="250">
        <v>1075740</v>
      </c>
      <c r="N334" s="250">
        <v>1075740</v>
      </c>
      <c r="O334" s="250">
        <v>5378700</v>
      </c>
      <c r="P334" s="246" t="s">
        <v>6</v>
      </c>
      <c r="Q334" s="246" t="s">
        <v>136</v>
      </c>
      <c r="R334" s="246" t="s">
        <v>137</v>
      </c>
      <c r="S334" s="252"/>
      <c r="T334" s="252"/>
      <c r="U334" s="251">
        <v>3225346.77</v>
      </c>
      <c r="V334" s="251">
        <v>1075115.59</v>
      </c>
      <c r="W334" s="251">
        <v>4300462.36</v>
      </c>
      <c r="X334" s="251">
        <v>3225346.77</v>
      </c>
      <c r="Y334" s="251">
        <v>1075115.59</v>
      </c>
      <c r="Z334" s="251">
        <v>4300462.36</v>
      </c>
      <c r="AA334" s="258">
        <v>1</v>
      </c>
      <c r="AB334" s="253">
        <v>16</v>
      </c>
      <c r="AC334" s="253">
        <v>8</v>
      </c>
      <c r="AD334" s="253">
        <v>24</v>
      </c>
    </row>
    <row r="335" spans="1:34" customHeight="1" ht="15">
      <c r="A335" s="246" t="s">
        <v>862</v>
      </c>
      <c r="B335" s="246" t="s">
        <v>10</v>
      </c>
      <c r="C335" s="246" t="s">
        <v>18</v>
      </c>
      <c r="D335" s="246" t="s">
        <v>83</v>
      </c>
      <c r="E335" s="247" t="s">
        <v>324</v>
      </c>
      <c r="F335" s="246" t="s">
        <v>863</v>
      </c>
      <c r="G335" s="248" t="s">
        <v>133</v>
      </c>
      <c r="H335" s="249" t="s">
        <v>864</v>
      </c>
      <c r="I335" s="246" t="s">
        <v>7</v>
      </c>
      <c r="J335" s="246" t="s">
        <v>199</v>
      </c>
      <c r="K335" s="250">
        <v>8956920</v>
      </c>
      <c r="L335" s="250">
        <v>0</v>
      </c>
      <c r="M335" s="250">
        <v>2985640</v>
      </c>
      <c r="N335" s="250">
        <v>2985640</v>
      </c>
      <c r="O335" s="250">
        <v>14928200</v>
      </c>
      <c r="P335" s="246" t="s">
        <v>6</v>
      </c>
      <c r="Q335" s="246" t="s">
        <v>865</v>
      </c>
      <c r="R335" s="246" t="s">
        <v>866</v>
      </c>
      <c r="S335" s="252"/>
      <c r="T335" s="252"/>
      <c r="U335" s="251">
        <v>2336700</v>
      </c>
      <c r="V335" s="251">
        <v>778900</v>
      </c>
      <c r="W335" s="251">
        <v>3115600</v>
      </c>
      <c r="X335" s="251">
        <v>2336700</v>
      </c>
      <c r="Y335" s="251">
        <v>778900</v>
      </c>
      <c r="Z335" s="251">
        <v>3115600</v>
      </c>
      <c r="AA335" s="258">
        <v>1</v>
      </c>
      <c r="AB335" s="253">
        <v>22</v>
      </c>
      <c r="AC335" s="253">
        <v>8</v>
      </c>
      <c r="AD335" s="253">
        <v>30</v>
      </c>
    </row>
    <row r="336" spans="1:34" customHeight="1" ht="15">
      <c r="A336" s="246" t="s">
        <v>867</v>
      </c>
      <c r="B336" s="246" t="s">
        <v>10</v>
      </c>
      <c r="C336" s="246" t="s">
        <v>18</v>
      </c>
      <c r="D336" s="246" t="s">
        <v>83</v>
      </c>
      <c r="E336" s="247" t="s">
        <v>272</v>
      </c>
      <c r="F336" s="246" t="s">
        <v>868</v>
      </c>
      <c r="G336" s="248" t="s">
        <v>133</v>
      </c>
      <c r="H336" s="249" t="s">
        <v>869</v>
      </c>
      <c r="I336" s="246" t="s">
        <v>12</v>
      </c>
      <c r="J336" s="246" t="s">
        <v>135</v>
      </c>
      <c r="K336" s="250">
        <v>266457.6</v>
      </c>
      <c r="L336" s="250">
        <v>0</v>
      </c>
      <c r="M336" s="250">
        <v>88819.2</v>
      </c>
      <c r="N336" s="250">
        <v>88819.2</v>
      </c>
      <c r="O336" s="250">
        <v>444096</v>
      </c>
      <c r="P336" s="246" t="s">
        <v>6</v>
      </c>
      <c r="Q336" s="246" t="s">
        <v>136</v>
      </c>
      <c r="R336" s="246" t="s">
        <v>870</v>
      </c>
      <c r="S336" s="252"/>
      <c r="T336" s="252"/>
      <c r="U336" s="251">
        <v>333072</v>
      </c>
      <c r="V336" s="251">
        <v>111024</v>
      </c>
      <c r="W336" s="251">
        <v>444096</v>
      </c>
      <c r="X336" s="251">
        <v>333072</v>
      </c>
      <c r="Y336" s="251">
        <v>111024</v>
      </c>
      <c r="Z336" s="251">
        <v>444096</v>
      </c>
      <c r="AA336" s="258">
        <v>1</v>
      </c>
      <c r="AB336" s="253">
        <v>63</v>
      </c>
      <c r="AC336" s="253">
        <v>3</v>
      </c>
      <c r="AD336" s="253">
        <v>66</v>
      </c>
    </row>
    <row r="337" spans="1:34" customHeight="1" ht="15">
      <c r="A337" s="246" t="s">
        <v>871</v>
      </c>
      <c r="B337" s="246" t="s">
        <v>10</v>
      </c>
      <c r="C337" s="246" t="s">
        <v>18</v>
      </c>
      <c r="D337" s="246" t="s">
        <v>83</v>
      </c>
      <c r="E337" s="247" t="s">
        <v>272</v>
      </c>
      <c r="F337" s="246" t="s">
        <v>872</v>
      </c>
      <c r="G337" s="248" t="s">
        <v>428</v>
      </c>
      <c r="H337" s="249" t="s">
        <v>873</v>
      </c>
      <c r="I337" s="246" t="s">
        <v>12</v>
      </c>
      <c r="J337" s="246" t="s">
        <v>135</v>
      </c>
      <c r="K337" s="250">
        <v>581040</v>
      </c>
      <c r="L337" s="250">
        <v>0</v>
      </c>
      <c r="M337" s="250">
        <v>193680</v>
      </c>
      <c r="N337" s="250">
        <v>193680</v>
      </c>
      <c r="O337" s="250">
        <v>968400</v>
      </c>
      <c r="P337" s="246" t="s">
        <v>6</v>
      </c>
      <c r="Q337" s="246" t="s">
        <v>136</v>
      </c>
      <c r="R337" s="246" t="s">
        <v>153</v>
      </c>
      <c r="S337" s="252"/>
      <c r="T337" s="252"/>
      <c r="U337" s="251">
        <v>585000</v>
      </c>
      <c r="V337" s="251">
        <v>195000</v>
      </c>
      <c r="W337" s="251">
        <v>780000</v>
      </c>
      <c r="X337" s="251">
        <v>585000</v>
      </c>
      <c r="Y337" s="251">
        <v>195000</v>
      </c>
      <c r="Z337" s="251">
        <v>780000</v>
      </c>
      <c r="AA337" s="258">
        <v>1</v>
      </c>
      <c r="AB337" s="253">
        <v>55</v>
      </c>
      <c r="AC337" s="253">
        <v>10</v>
      </c>
      <c r="AD337" s="253">
        <v>65</v>
      </c>
    </row>
    <row r="338" spans="1:34" customHeight="1" ht="15">
      <c r="A338" s="246" t="s">
        <v>874</v>
      </c>
      <c r="B338" s="246" t="s">
        <v>10</v>
      </c>
      <c r="C338" s="246" t="s">
        <v>18</v>
      </c>
      <c r="D338" s="246" t="s">
        <v>83</v>
      </c>
      <c r="E338" s="247" t="s">
        <v>272</v>
      </c>
      <c r="F338" s="246" t="s">
        <v>872</v>
      </c>
      <c r="G338" s="248" t="s">
        <v>428</v>
      </c>
      <c r="H338" s="249" t="s">
        <v>875</v>
      </c>
      <c r="I338" s="246" t="s">
        <v>12</v>
      </c>
      <c r="J338" s="246" t="s">
        <v>135</v>
      </c>
      <c r="K338" s="250">
        <v>311475.82</v>
      </c>
      <c r="L338" s="250">
        <v>0</v>
      </c>
      <c r="M338" s="250">
        <v>103825.27</v>
      </c>
      <c r="N338" s="250">
        <v>103825.27</v>
      </c>
      <c r="O338" s="250">
        <v>519126.36</v>
      </c>
      <c r="P338" s="246" t="s">
        <v>6</v>
      </c>
      <c r="Q338" s="246" t="s">
        <v>136</v>
      </c>
      <c r="R338" s="246" t="s">
        <v>870</v>
      </c>
      <c r="S338" s="252"/>
      <c r="T338" s="252"/>
      <c r="U338" s="251">
        <v>372783.54</v>
      </c>
      <c r="V338" s="251">
        <v>124261.18</v>
      </c>
      <c r="W338" s="251">
        <v>497044.72</v>
      </c>
      <c r="X338" s="251">
        <v>372783.54</v>
      </c>
      <c r="Y338" s="251">
        <v>124261.18</v>
      </c>
      <c r="Z338" s="251">
        <v>497044.72</v>
      </c>
      <c r="AA338" s="258">
        <v>1</v>
      </c>
      <c r="AB338" s="253">
        <v>40</v>
      </c>
      <c r="AC338" s="253">
        <v>25</v>
      </c>
      <c r="AD338" s="253">
        <v>65</v>
      </c>
    </row>
    <row r="339" spans="1:34" customHeight="1" ht="15">
      <c r="A339" s="246" t="s">
        <v>876</v>
      </c>
      <c r="B339" s="246" t="s">
        <v>10</v>
      </c>
      <c r="C339" s="246" t="s">
        <v>18</v>
      </c>
      <c r="D339" s="246" t="s">
        <v>83</v>
      </c>
      <c r="E339" s="247" t="s">
        <v>272</v>
      </c>
      <c r="F339" s="246" t="s">
        <v>872</v>
      </c>
      <c r="G339" s="248" t="s">
        <v>428</v>
      </c>
      <c r="H339" s="249" t="s">
        <v>877</v>
      </c>
      <c r="I339" s="246" t="s">
        <v>12</v>
      </c>
      <c r="J339" s="246" t="s">
        <v>135</v>
      </c>
      <c r="K339" s="250">
        <v>341280</v>
      </c>
      <c r="L339" s="250">
        <v>0</v>
      </c>
      <c r="M339" s="250">
        <v>113760</v>
      </c>
      <c r="N339" s="250">
        <v>113760</v>
      </c>
      <c r="O339" s="250">
        <v>568800</v>
      </c>
      <c r="P339" s="246" t="s">
        <v>6</v>
      </c>
      <c r="Q339" s="246" t="s">
        <v>136</v>
      </c>
      <c r="R339" s="246" t="s">
        <v>870</v>
      </c>
      <c r="S339" s="252"/>
      <c r="T339" s="252"/>
      <c r="U339" s="251">
        <v>426600</v>
      </c>
      <c r="V339" s="251">
        <v>142200</v>
      </c>
      <c r="W339" s="251">
        <v>568800</v>
      </c>
      <c r="X339" s="251">
        <v>426600</v>
      </c>
      <c r="Y339" s="251">
        <v>142200</v>
      </c>
      <c r="Z339" s="251">
        <v>568800</v>
      </c>
      <c r="AA339" s="258">
        <v>1</v>
      </c>
      <c r="AB339" s="253">
        <v>8</v>
      </c>
      <c r="AC339" s="253">
        <v>477</v>
      </c>
      <c r="AD339" s="253">
        <v>485</v>
      </c>
    </row>
    <row r="340" spans="1:34" customHeight="1" ht="15">
      <c r="A340" s="246" t="s">
        <v>878</v>
      </c>
      <c r="B340" s="246" t="s">
        <v>10</v>
      </c>
      <c r="C340" s="246" t="s">
        <v>18</v>
      </c>
      <c r="D340" s="246" t="s">
        <v>29</v>
      </c>
      <c r="E340" s="247" t="s">
        <v>272</v>
      </c>
      <c r="F340" s="246" t="s">
        <v>879</v>
      </c>
      <c r="G340" s="248" t="s">
        <v>103</v>
      </c>
      <c r="H340" s="249" t="s">
        <v>880</v>
      </c>
      <c r="I340" s="246" t="s">
        <v>16</v>
      </c>
      <c r="J340" s="246" t="s">
        <v>135</v>
      </c>
      <c r="K340" s="250">
        <v>1078169.25</v>
      </c>
      <c r="L340" s="250">
        <v>0</v>
      </c>
      <c r="M340" s="250">
        <v>359389.75</v>
      </c>
      <c r="N340" s="250">
        <v>359389.75</v>
      </c>
      <c r="O340" s="250">
        <v>1796948.75</v>
      </c>
      <c r="P340" s="246" t="s">
        <v>6</v>
      </c>
      <c r="Q340" s="246" t="s">
        <v>136</v>
      </c>
      <c r="R340" s="246" t="s">
        <v>137</v>
      </c>
      <c r="S340" s="252"/>
      <c r="T340" s="252"/>
      <c r="U340" s="251">
        <v>1048363.72</v>
      </c>
      <c r="V340" s="251">
        <v>349454.57</v>
      </c>
      <c r="W340" s="251">
        <v>1397818.29</v>
      </c>
      <c r="X340" s="251">
        <v>1048363.72</v>
      </c>
      <c r="Y340" s="251">
        <v>349454.57</v>
      </c>
      <c r="Z340" s="251">
        <v>1397818.29</v>
      </c>
      <c r="AA340" s="258">
        <v>2</v>
      </c>
      <c r="AB340" s="253">
        <v>69</v>
      </c>
      <c r="AC340" s="253">
        <v>197</v>
      </c>
      <c r="AD340" s="253">
        <v>266</v>
      </c>
    </row>
    <row r="341" spans="1:34" customHeight="1" ht="15">
      <c r="A341" s="246" t="s">
        <v>881</v>
      </c>
      <c r="B341" s="246" t="s">
        <v>10</v>
      </c>
      <c r="C341" s="246" t="s">
        <v>18</v>
      </c>
      <c r="D341" s="246" t="s">
        <v>29</v>
      </c>
      <c r="E341" s="247" t="s">
        <v>324</v>
      </c>
      <c r="F341" s="246" t="s">
        <v>851</v>
      </c>
      <c r="G341" s="248" t="s">
        <v>428</v>
      </c>
      <c r="H341" s="249" t="s">
        <v>882</v>
      </c>
      <c r="I341" s="246" t="s">
        <v>7</v>
      </c>
      <c r="J341" s="246" t="s">
        <v>199</v>
      </c>
      <c r="K341" s="250">
        <v>3518679.29</v>
      </c>
      <c r="L341" s="250">
        <v>0</v>
      </c>
      <c r="M341" s="250">
        <v>1172893.1</v>
      </c>
      <c r="N341" s="250">
        <v>1172893.1</v>
      </c>
      <c r="O341" s="250">
        <v>5864465.49</v>
      </c>
      <c r="P341" s="246" t="s">
        <v>6</v>
      </c>
      <c r="Q341" s="246" t="s">
        <v>136</v>
      </c>
      <c r="R341" s="246" t="s">
        <v>137</v>
      </c>
      <c r="S341" s="252"/>
      <c r="T341" s="252"/>
      <c r="U341" s="251">
        <v>3518679.29</v>
      </c>
      <c r="V341" s="251">
        <v>1172893.1</v>
      </c>
      <c r="W341" s="251">
        <v>4691572.39</v>
      </c>
      <c r="X341" s="251">
        <v>3474189.99</v>
      </c>
      <c r="Y341" s="251">
        <v>1158063.33</v>
      </c>
      <c r="Z341" s="251">
        <v>4632253.32</v>
      </c>
      <c r="AA341" s="258">
        <v>1</v>
      </c>
      <c r="AB341" s="253">
        <v>52</v>
      </c>
      <c r="AC341" s="253">
        <v>14</v>
      </c>
      <c r="AD341" s="253">
        <v>66</v>
      </c>
    </row>
    <row r="342" spans="1:34" customHeight="1" ht="15">
      <c r="A342" s="246" t="s">
        <v>883</v>
      </c>
      <c r="B342" s="246" t="s">
        <v>10</v>
      </c>
      <c r="C342" s="246" t="s">
        <v>18</v>
      </c>
      <c r="D342" s="246" t="s">
        <v>63</v>
      </c>
      <c r="E342" s="247" t="s">
        <v>320</v>
      </c>
      <c r="F342" s="246" t="s">
        <v>884</v>
      </c>
      <c r="G342" s="248" t="s">
        <v>133</v>
      </c>
      <c r="H342" s="249" t="s">
        <v>885</v>
      </c>
      <c r="I342" s="246" t="s">
        <v>7</v>
      </c>
      <c r="J342" s="246" t="s">
        <v>199</v>
      </c>
      <c r="K342" s="250">
        <v>3815413.45</v>
      </c>
      <c r="L342" s="250">
        <v>0</v>
      </c>
      <c r="M342" s="250">
        <v>1271804.48</v>
      </c>
      <c r="N342" s="250">
        <v>1271804.48</v>
      </c>
      <c r="O342" s="250">
        <v>6359022.41</v>
      </c>
      <c r="P342" s="246" t="s">
        <v>6</v>
      </c>
      <c r="Q342" s="246" t="s">
        <v>136</v>
      </c>
      <c r="R342" s="246" t="s">
        <v>137</v>
      </c>
      <c r="S342" s="252"/>
      <c r="T342" s="252"/>
      <c r="U342" s="251">
        <v>3640791.74</v>
      </c>
      <c r="V342" s="251">
        <v>1213597.25</v>
      </c>
      <c r="W342" s="251">
        <v>4854388.99</v>
      </c>
      <c r="X342" s="251">
        <v>3640791.74</v>
      </c>
      <c r="Y342" s="251">
        <v>1213597.25</v>
      </c>
      <c r="Z342" s="251">
        <v>4854388.99</v>
      </c>
      <c r="AA342" s="258">
        <v>1</v>
      </c>
      <c r="AB342" s="253">
        <v>42</v>
      </c>
      <c r="AC342" s="253">
        <v>23</v>
      </c>
      <c r="AD342" s="253">
        <v>65</v>
      </c>
    </row>
    <row r="343" spans="1:34" customHeight="1" ht="15">
      <c r="A343" s="246" t="s">
        <v>886</v>
      </c>
      <c r="B343" s="246" t="s">
        <v>10</v>
      </c>
      <c r="C343" s="246" t="s">
        <v>18</v>
      </c>
      <c r="D343" s="246" t="s">
        <v>47</v>
      </c>
      <c r="E343" s="247" t="s">
        <v>346</v>
      </c>
      <c r="F343" s="246" t="s">
        <v>887</v>
      </c>
      <c r="G343" s="248" t="s">
        <v>103</v>
      </c>
      <c r="H343" s="249" t="s">
        <v>888</v>
      </c>
      <c r="I343" s="246" t="s">
        <v>16</v>
      </c>
      <c r="J343" s="246" t="s">
        <v>199</v>
      </c>
      <c r="K343" s="250">
        <v>7635362.38</v>
      </c>
      <c r="L343" s="250">
        <v>0</v>
      </c>
      <c r="M343" s="250">
        <v>2545120.79</v>
      </c>
      <c r="N343" s="250">
        <v>2545120.79</v>
      </c>
      <c r="O343" s="250">
        <v>12725603.96</v>
      </c>
      <c r="P343" s="246" t="s">
        <v>6</v>
      </c>
      <c r="Q343" s="246" t="s">
        <v>136</v>
      </c>
      <c r="R343" s="246" t="s">
        <v>137</v>
      </c>
      <c r="S343" s="252"/>
      <c r="T343" s="252"/>
      <c r="U343" s="251">
        <v>6376343.98</v>
      </c>
      <c r="V343" s="251">
        <v>2125447.99</v>
      </c>
      <c r="W343" s="251">
        <v>8501791.970000001</v>
      </c>
      <c r="X343" s="251">
        <v>6376343.98</v>
      </c>
      <c r="Y343" s="251">
        <v>2125447.99</v>
      </c>
      <c r="Z343" s="251">
        <v>8501791.970000001</v>
      </c>
      <c r="AA343" s="258">
        <v>2</v>
      </c>
      <c r="AB343" s="253">
        <v>48</v>
      </c>
      <c r="AC343" s="253">
        <v>60</v>
      </c>
      <c r="AD343" s="253">
        <v>108</v>
      </c>
    </row>
    <row r="344" spans="1:34" customHeight="1" ht="15">
      <c r="A344" s="246" t="s">
        <v>889</v>
      </c>
      <c r="B344" s="246" t="s">
        <v>10</v>
      </c>
      <c r="C344" s="246" t="s">
        <v>22</v>
      </c>
      <c r="D344" s="246" t="s">
        <v>80</v>
      </c>
      <c r="E344" s="247" t="s">
        <v>272</v>
      </c>
      <c r="F344" s="246" t="s">
        <v>433</v>
      </c>
      <c r="G344" s="248" t="s">
        <v>133</v>
      </c>
      <c r="H344" s="249" t="s">
        <v>890</v>
      </c>
      <c r="I344" s="246" t="s">
        <v>7</v>
      </c>
      <c r="J344" s="246" t="s">
        <v>292</v>
      </c>
      <c r="K344" s="250">
        <v>4825395</v>
      </c>
      <c r="L344" s="250">
        <v>0</v>
      </c>
      <c r="M344" s="250">
        <v>1608465</v>
      </c>
      <c r="N344" s="250">
        <v>1608465</v>
      </c>
      <c r="O344" s="250">
        <v>8042325</v>
      </c>
      <c r="P344" s="246" t="s">
        <v>6</v>
      </c>
      <c r="Q344" s="246" t="s">
        <v>136</v>
      </c>
      <c r="R344" s="246" t="s">
        <v>137</v>
      </c>
      <c r="S344" s="252"/>
      <c r="T344" s="252"/>
      <c r="U344" s="251">
        <v>4825395</v>
      </c>
      <c r="V344" s="251">
        <v>1608465</v>
      </c>
      <c r="W344" s="251">
        <v>6433860</v>
      </c>
      <c r="X344" s="251">
        <v>4825395</v>
      </c>
      <c r="Y344" s="251">
        <v>1608465</v>
      </c>
      <c r="Z344" s="251">
        <v>6433860</v>
      </c>
      <c r="AA344" s="258">
        <v>1</v>
      </c>
      <c r="AB344" s="253">
        <v>66</v>
      </c>
      <c r="AC344" s="253">
        <v>50</v>
      </c>
      <c r="AD344" s="253">
        <v>116</v>
      </c>
    </row>
    <row r="345" spans="1:34" customHeight="1" ht="15">
      <c r="A345" s="246" t="s">
        <v>891</v>
      </c>
      <c r="B345" s="246" t="s">
        <v>10</v>
      </c>
      <c r="C345" s="246" t="s">
        <v>22</v>
      </c>
      <c r="D345" s="246" t="s">
        <v>80</v>
      </c>
      <c r="E345" s="247" t="s">
        <v>324</v>
      </c>
      <c r="F345" s="246" t="s">
        <v>892</v>
      </c>
      <c r="G345" s="248" t="s">
        <v>428</v>
      </c>
      <c r="H345" s="249" t="s">
        <v>893</v>
      </c>
      <c r="I345" s="246" t="s">
        <v>7</v>
      </c>
      <c r="J345" s="246" t="s">
        <v>199</v>
      </c>
      <c r="K345" s="250">
        <v>6977796.06</v>
      </c>
      <c r="L345" s="250">
        <v>0</v>
      </c>
      <c r="M345" s="250">
        <v>2325932.02</v>
      </c>
      <c r="N345" s="250">
        <v>2325932.02</v>
      </c>
      <c r="O345" s="250">
        <v>11629660.1</v>
      </c>
      <c r="P345" s="246" t="s">
        <v>6</v>
      </c>
      <c r="Q345" s="246" t="s">
        <v>136</v>
      </c>
      <c r="R345" s="246" t="s">
        <v>137</v>
      </c>
      <c r="S345" s="252"/>
      <c r="T345" s="252"/>
      <c r="U345" s="251">
        <v>6977796.06</v>
      </c>
      <c r="V345" s="251">
        <v>2325932.02</v>
      </c>
      <c r="W345" s="251">
        <v>9303728.08</v>
      </c>
      <c r="X345" s="251">
        <v>6974214.14</v>
      </c>
      <c r="Y345" s="251">
        <v>2324738.05</v>
      </c>
      <c r="Z345" s="251">
        <v>9298952.189999999</v>
      </c>
      <c r="AA345" s="258">
        <v>1</v>
      </c>
      <c r="AB345" s="253">
        <v>231</v>
      </c>
      <c r="AC345" s="253">
        <v>145</v>
      </c>
      <c r="AD345" s="253">
        <v>376</v>
      </c>
    </row>
    <row r="346" spans="1:34" customHeight="1" ht="15">
      <c r="A346" s="246" t="s">
        <v>894</v>
      </c>
      <c r="B346" s="246" t="s">
        <v>10</v>
      </c>
      <c r="C346" s="246" t="s">
        <v>22</v>
      </c>
      <c r="D346" s="246" t="s">
        <v>80</v>
      </c>
      <c r="E346" s="247" t="s">
        <v>324</v>
      </c>
      <c r="F346" s="246" t="s">
        <v>892</v>
      </c>
      <c r="G346" s="248" t="s">
        <v>428</v>
      </c>
      <c r="H346" s="249" t="s">
        <v>895</v>
      </c>
      <c r="I346" s="246" t="s">
        <v>7</v>
      </c>
      <c r="J346" s="246" t="s">
        <v>199</v>
      </c>
      <c r="K346" s="250">
        <v>7673896.63</v>
      </c>
      <c r="L346" s="250">
        <v>0</v>
      </c>
      <c r="M346" s="250">
        <v>2557965.54</v>
      </c>
      <c r="N346" s="250">
        <v>2557965.54</v>
      </c>
      <c r="O346" s="250">
        <v>12789827.71</v>
      </c>
      <c r="P346" s="246" t="s">
        <v>6</v>
      </c>
      <c r="Q346" s="246" t="s">
        <v>136</v>
      </c>
      <c r="R346" s="246" t="s">
        <v>137</v>
      </c>
      <c r="S346" s="252"/>
      <c r="T346" s="252"/>
      <c r="U346" s="251">
        <v>7673896.63</v>
      </c>
      <c r="V346" s="251">
        <v>2557965.54</v>
      </c>
      <c r="W346" s="251">
        <v>10231862.17</v>
      </c>
      <c r="X346" s="251">
        <v>7673896.63</v>
      </c>
      <c r="Y346" s="251">
        <v>2557965.37</v>
      </c>
      <c r="Z346" s="251">
        <v>10231862</v>
      </c>
      <c r="AA346" s="258">
        <v>1</v>
      </c>
      <c r="AB346" s="253">
        <v>41</v>
      </c>
      <c r="AC346" s="253">
        <v>13</v>
      </c>
      <c r="AD346" s="253">
        <v>54</v>
      </c>
    </row>
    <row r="347" spans="1:34" customHeight="1" ht="15">
      <c r="A347" s="246" t="s">
        <v>896</v>
      </c>
      <c r="B347" s="246" t="s">
        <v>10</v>
      </c>
      <c r="C347" s="246" t="s">
        <v>22</v>
      </c>
      <c r="D347" s="246" t="s">
        <v>80</v>
      </c>
      <c r="E347" s="247" t="s">
        <v>272</v>
      </c>
      <c r="F347" s="246" t="s">
        <v>433</v>
      </c>
      <c r="G347" s="248" t="s">
        <v>133</v>
      </c>
      <c r="H347" s="249" t="s">
        <v>897</v>
      </c>
      <c r="I347" s="246" t="s">
        <v>20</v>
      </c>
      <c r="J347" s="246" t="s">
        <v>135</v>
      </c>
      <c r="K347" s="250">
        <v>0</v>
      </c>
      <c r="L347" s="250">
        <v>1001321.88</v>
      </c>
      <c r="M347" s="250">
        <v>0</v>
      </c>
      <c r="N347" s="250">
        <v>250330.47</v>
      </c>
      <c r="O347" s="250">
        <v>1251652.35</v>
      </c>
      <c r="P347" s="246" t="s">
        <v>6</v>
      </c>
      <c r="Q347" s="246" t="s">
        <v>136</v>
      </c>
      <c r="R347" s="246" t="s">
        <v>137</v>
      </c>
      <c r="S347" s="252"/>
      <c r="T347" s="252"/>
      <c r="U347" s="251">
        <v>0</v>
      </c>
      <c r="V347" s="251">
        <v>0</v>
      </c>
      <c r="W347" s="251">
        <v>1001321.88</v>
      </c>
      <c r="X347" s="251">
        <v>1001321.88</v>
      </c>
      <c r="Y347" s="251">
        <v>0</v>
      </c>
      <c r="Z347" s="251">
        <v>0</v>
      </c>
      <c r="AA347" s="258">
        <v>1</v>
      </c>
      <c r="AB347" s="253">
        <v>19</v>
      </c>
      <c r="AC347" s="253">
        <v>31</v>
      </c>
      <c r="AD347" s="253">
        <v>50</v>
      </c>
    </row>
    <row r="348" spans="1:34" customHeight="1" ht="15">
      <c r="A348" s="246" t="s">
        <v>898</v>
      </c>
      <c r="B348" s="246" t="s">
        <v>10</v>
      </c>
      <c r="C348" s="246" t="s">
        <v>22</v>
      </c>
      <c r="D348" s="246" t="s">
        <v>80</v>
      </c>
      <c r="E348" s="247" t="s">
        <v>272</v>
      </c>
      <c r="F348" s="246" t="s">
        <v>433</v>
      </c>
      <c r="G348" s="248" t="s">
        <v>133</v>
      </c>
      <c r="H348" s="249" t="s">
        <v>899</v>
      </c>
      <c r="I348" s="246" t="s">
        <v>20</v>
      </c>
      <c r="J348" s="246" t="s">
        <v>135</v>
      </c>
      <c r="K348" s="250">
        <v>0</v>
      </c>
      <c r="L348" s="250">
        <v>698472.64</v>
      </c>
      <c r="M348" s="250">
        <v>0</v>
      </c>
      <c r="N348" s="250">
        <v>174618.16</v>
      </c>
      <c r="O348" s="250">
        <v>873090.8</v>
      </c>
      <c r="P348" s="246" t="s">
        <v>6</v>
      </c>
      <c r="Q348" s="246" t="s">
        <v>136</v>
      </c>
      <c r="R348" s="246" t="s">
        <v>137</v>
      </c>
      <c r="S348" s="252"/>
      <c r="T348" s="252"/>
      <c r="U348" s="251">
        <v>0</v>
      </c>
      <c r="V348" s="251">
        <v>0</v>
      </c>
      <c r="W348" s="251">
        <v>698472.64</v>
      </c>
      <c r="X348" s="251">
        <v>698472.64</v>
      </c>
      <c r="Y348" s="251">
        <v>0</v>
      </c>
      <c r="Z348" s="251">
        <v>0</v>
      </c>
      <c r="AA348" s="258">
        <v>1</v>
      </c>
      <c r="AB348" s="253">
        <v>30</v>
      </c>
      <c r="AC348" s="253">
        <v>18</v>
      </c>
      <c r="AD348" s="253">
        <v>48</v>
      </c>
    </row>
    <row r="349" spans="1:34" customHeight="1" ht="15">
      <c r="A349" s="246" t="s">
        <v>900</v>
      </c>
      <c r="B349" s="246" t="s">
        <v>10</v>
      </c>
      <c r="C349" s="246" t="s">
        <v>22</v>
      </c>
      <c r="D349" s="246" t="s">
        <v>80</v>
      </c>
      <c r="E349" s="247" t="s">
        <v>272</v>
      </c>
      <c r="F349" s="246" t="s">
        <v>433</v>
      </c>
      <c r="G349" s="248" t="s">
        <v>133</v>
      </c>
      <c r="H349" s="249" t="s">
        <v>901</v>
      </c>
      <c r="I349" s="246" t="s">
        <v>20</v>
      </c>
      <c r="J349" s="246" t="s">
        <v>135</v>
      </c>
      <c r="K349" s="250">
        <v>0</v>
      </c>
      <c r="L349" s="250">
        <v>1172040</v>
      </c>
      <c r="M349" s="250">
        <v>0</v>
      </c>
      <c r="N349" s="250">
        <v>293010</v>
      </c>
      <c r="O349" s="250">
        <v>1465050</v>
      </c>
      <c r="P349" s="246" t="s">
        <v>6</v>
      </c>
      <c r="Q349" s="246" t="s">
        <v>136</v>
      </c>
      <c r="R349" s="246" t="s">
        <v>137</v>
      </c>
      <c r="S349" s="252"/>
      <c r="T349" s="252"/>
      <c r="U349" s="251">
        <v>0</v>
      </c>
      <c r="V349" s="251">
        <v>0</v>
      </c>
      <c r="W349" s="251">
        <v>1172040</v>
      </c>
      <c r="X349" s="251">
        <v>1172040</v>
      </c>
      <c r="Y349" s="251">
        <v>0</v>
      </c>
      <c r="Z349" s="251">
        <v>0</v>
      </c>
      <c r="AA349" s="258">
        <v>1</v>
      </c>
      <c r="AB349" s="253">
        <v>37</v>
      </c>
      <c r="AC349" s="253">
        <v>18</v>
      </c>
      <c r="AD349" s="253">
        <v>55</v>
      </c>
    </row>
    <row r="350" spans="1:34" customHeight="1" ht="15">
      <c r="A350" s="246" t="s">
        <v>902</v>
      </c>
      <c r="B350" s="246" t="s">
        <v>10</v>
      </c>
      <c r="C350" s="246" t="s">
        <v>22</v>
      </c>
      <c r="D350" s="246" t="s">
        <v>80</v>
      </c>
      <c r="E350" s="247" t="s">
        <v>272</v>
      </c>
      <c r="F350" s="246" t="s">
        <v>433</v>
      </c>
      <c r="G350" s="248" t="s">
        <v>133</v>
      </c>
      <c r="H350" s="249" t="s">
        <v>903</v>
      </c>
      <c r="I350" s="246" t="s">
        <v>20</v>
      </c>
      <c r="J350" s="246" t="s">
        <v>135</v>
      </c>
      <c r="K350" s="250">
        <v>0</v>
      </c>
      <c r="L350" s="250">
        <v>1271240</v>
      </c>
      <c r="M350" s="250">
        <v>0</v>
      </c>
      <c r="N350" s="250">
        <v>317810</v>
      </c>
      <c r="O350" s="250">
        <v>1589050</v>
      </c>
      <c r="P350" s="246" t="s">
        <v>6</v>
      </c>
      <c r="Q350" s="246" t="s">
        <v>136</v>
      </c>
      <c r="R350" s="246" t="s">
        <v>137</v>
      </c>
      <c r="S350" s="252"/>
      <c r="T350" s="252"/>
      <c r="U350" s="251">
        <v>0</v>
      </c>
      <c r="V350" s="251">
        <v>0</v>
      </c>
      <c r="W350" s="251">
        <v>1271240</v>
      </c>
      <c r="X350" s="251">
        <v>1271240</v>
      </c>
      <c r="Y350" s="251">
        <v>0</v>
      </c>
      <c r="Z350" s="251">
        <v>0</v>
      </c>
      <c r="AA350" s="258">
        <v>1</v>
      </c>
      <c r="AB350" s="253">
        <v>226</v>
      </c>
      <c r="AC350" s="253">
        <v>98</v>
      </c>
      <c r="AD350" s="253">
        <v>324</v>
      </c>
    </row>
    <row r="351" spans="1:34" customHeight="1" ht="15">
      <c r="A351" s="246" t="s">
        <v>904</v>
      </c>
      <c r="B351" s="246" t="s">
        <v>10</v>
      </c>
      <c r="C351" s="246" t="s">
        <v>22</v>
      </c>
      <c r="D351" s="246" t="s">
        <v>80</v>
      </c>
      <c r="E351" s="247" t="s">
        <v>272</v>
      </c>
      <c r="F351" s="246" t="s">
        <v>433</v>
      </c>
      <c r="G351" s="248" t="s">
        <v>133</v>
      </c>
      <c r="H351" s="249" t="s">
        <v>905</v>
      </c>
      <c r="I351" s="246" t="s">
        <v>20</v>
      </c>
      <c r="J351" s="246" t="s">
        <v>135</v>
      </c>
      <c r="K351" s="250">
        <v>0</v>
      </c>
      <c r="L351" s="250">
        <v>1172040</v>
      </c>
      <c r="M351" s="250">
        <v>0</v>
      </c>
      <c r="N351" s="250">
        <v>293010</v>
      </c>
      <c r="O351" s="250">
        <v>1465050</v>
      </c>
      <c r="P351" s="246" t="s">
        <v>6</v>
      </c>
      <c r="Q351" s="246" t="s">
        <v>136</v>
      </c>
      <c r="R351" s="246" t="s">
        <v>137</v>
      </c>
      <c r="S351" s="252"/>
      <c r="T351" s="252"/>
      <c r="U351" s="251">
        <v>0</v>
      </c>
      <c r="V351" s="251">
        <v>0</v>
      </c>
      <c r="W351" s="251">
        <v>1172040</v>
      </c>
      <c r="X351" s="251">
        <v>1172040</v>
      </c>
      <c r="Y351" s="251">
        <v>0</v>
      </c>
      <c r="Z351" s="251">
        <v>0</v>
      </c>
      <c r="AA351" s="258">
        <v>1</v>
      </c>
      <c r="AB351" s="253">
        <v>32</v>
      </c>
      <c r="AC351" s="253">
        <v>24</v>
      </c>
      <c r="AD351" s="253">
        <v>56</v>
      </c>
    </row>
    <row r="352" spans="1:34" customHeight="1" ht="15">
      <c r="A352" s="246" t="s">
        <v>906</v>
      </c>
      <c r="B352" s="246" t="s">
        <v>10</v>
      </c>
      <c r="C352" s="246" t="s">
        <v>22</v>
      </c>
      <c r="D352" s="246" t="s">
        <v>80</v>
      </c>
      <c r="E352" s="247" t="s">
        <v>272</v>
      </c>
      <c r="F352" s="246" t="s">
        <v>433</v>
      </c>
      <c r="G352" s="248" t="s">
        <v>133</v>
      </c>
      <c r="H352" s="249" t="s">
        <v>907</v>
      </c>
      <c r="I352" s="246" t="s">
        <v>20</v>
      </c>
      <c r="J352" s="246" t="s">
        <v>135</v>
      </c>
      <c r="K352" s="250">
        <v>0</v>
      </c>
      <c r="L352" s="250">
        <v>1172040</v>
      </c>
      <c r="M352" s="250">
        <v>0</v>
      </c>
      <c r="N352" s="250">
        <v>293010</v>
      </c>
      <c r="O352" s="250">
        <v>1465050</v>
      </c>
      <c r="P352" s="246" t="s">
        <v>6</v>
      </c>
      <c r="Q352" s="246" t="s">
        <v>136</v>
      </c>
      <c r="R352" s="246" t="s">
        <v>137</v>
      </c>
      <c r="S352" s="252"/>
      <c r="T352" s="252"/>
      <c r="U352" s="251">
        <v>0</v>
      </c>
      <c r="V352" s="251">
        <v>0</v>
      </c>
      <c r="W352" s="251">
        <v>1172040</v>
      </c>
      <c r="X352" s="251">
        <v>1172040</v>
      </c>
      <c r="Y352" s="251">
        <v>0</v>
      </c>
      <c r="Z352" s="251">
        <v>0</v>
      </c>
      <c r="AA352" s="258">
        <v>1</v>
      </c>
      <c r="AB352" s="253">
        <v>25</v>
      </c>
      <c r="AC352" s="253">
        <v>13</v>
      </c>
      <c r="AD352" s="253">
        <v>38</v>
      </c>
    </row>
    <row r="353" spans="1:34" customHeight="1" ht="15">
      <c r="A353" s="246" t="s">
        <v>908</v>
      </c>
      <c r="B353" s="246" t="s">
        <v>10</v>
      </c>
      <c r="C353" s="246" t="s">
        <v>22</v>
      </c>
      <c r="D353" s="246" t="s">
        <v>80</v>
      </c>
      <c r="E353" s="247" t="s">
        <v>272</v>
      </c>
      <c r="F353" s="246" t="s">
        <v>433</v>
      </c>
      <c r="G353" s="248" t="s">
        <v>133</v>
      </c>
      <c r="H353" s="249" t="s">
        <v>909</v>
      </c>
      <c r="I353" s="246" t="s">
        <v>20</v>
      </c>
      <c r="J353" s="246" t="s">
        <v>135</v>
      </c>
      <c r="K353" s="250">
        <v>0</v>
      </c>
      <c r="L353" s="250">
        <v>1172040</v>
      </c>
      <c r="M353" s="250">
        <v>0</v>
      </c>
      <c r="N353" s="250">
        <v>293010</v>
      </c>
      <c r="O353" s="250">
        <v>1465050</v>
      </c>
      <c r="P353" s="246" t="s">
        <v>6</v>
      </c>
      <c r="Q353" s="246" t="s">
        <v>136</v>
      </c>
      <c r="R353" s="246" t="s">
        <v>137</v>
      </c>
      <c r="S353" s="252"/>
      <c r="T353" s="252"/>
      <c r="U353" s="251">
        <v>0</v>
      </c>
      <c r="V353" s="251">
        <v>0</v>
      </c>
      <c r="W353" s="251">
        <v>1172040</v>
      </c>
      <c r="X353" s="251">
        <v>1172040</v>
      </c>
      <c r="Y353" s="251">
        <v>0</v>
      </c>
      <c r="Z353" s="251">
        <v>0</v>
      </c>
      <c r="AA353" s="258">
        <v>1</v>
      </c>
      <c r="AB353" s="253">
        <v>40</v>
      </c>
      <c r="AC353" s="253">
        <v>26</v>
      </c>
      <c r="AD353" s="253">
        <v>66</v>
      </c>
    </row>
    <row r="354" spans="1:34" customHeight="1" ht="15">
      <c r="A354" s="246" t="s">
        <v>910</v>
      </c>
      <c r="B354" s="246" t="s">
        <v>10</v>
      </c>
      <c r="C354" s="246" t="s">
        <v>22</v>
      </c>
      <c r="D354" s="246" t="s">
        <v>85</v>
      </c>
      <c r="E354" s="247" t="s">
        <v>131</v>
      </c>
      <c r="F354" s="246" t="s">
        <v>911</v>
      </c>
      <c r="G354" s="248" t="s">
        <v>103</v>
      </c>
      <c r="H354" s="249" t="s">
        <v>912</v>
      </c>
      <c r="I354" s="246" t="s">
        <v>7</v>
      </c>
      <c r="J354" s="246" t="s">
        <v>199</v>
      </c>
      <c r="K354" s="250">
        <v>7145573.69</v>
      </c>
      <c r="L354" s="250">
        <v>0</v>
      </c>
      <c r="M354" s="250">
        <v>2381857.9</v>
      </c>
      <c r="N354" s="250">
        <v>2381857.9</v>
      </c>
      <c r="O354" s="250">
        <v>11909289.48</v>
      </c>
      <c r="P354" s="246" t="s">
        <v>6</v>
      </c>
      <c r="Q354" s="246" t="s">
        <v>913</v>
      </c>
      <c r="R354" s="246"/>
      <c r="S354" s="252" t="s">
        <v>914</v>
      </c>
      <c r="T354" s="252" t="s">
        <v>915</v>
      </c>
      <c r="U354" s="251">
        <v>0</v>
      </c>
      <c r="V354" s="251">
        <v>0</v>
      </c>
      <c r="W354" s="251">
        <v>0</v>
      </c>
      <c r="X354" s="251">
        <v>0</v>
      </c>
      <c r="Y354" s="251">
        <v>0</v>
      </c>
      <c r="Z354" s="251">
        <v>0</v>
      </c>
      <c r="AA354" s="258">
        <v>1</v>
      </c>
      <c r="AB354" s="253">
        <v>1100</v>
      </c>
      <c r="AC354" s="253">
        <v>1513</v>
      </c>
      <c r="AD354" s="253">
        <v>2613</v>
      </c>
    </row>
    <row r="355" spans="1:34" customHeight="1" ht="15">
      <c r="A355" s="246" t="s">
        <v>916</v>
      </c>
      <c r="B355" s="246" t="s">
        <v>10</v>
      </c>
      <c r="C355" s="246" t="s">
        <v>24</v>
      </c>
      <c r="D355" s="246" t="s">
        <v>17</v>
      </c>
      <c r="E355" s="247" t="s">
        <v>279</v>
      </c>
      <c r="F355" s="246" t="s">
        <v>917</v>
      </c>
      <c r="G355" s="248" t="s">
        <v>103</v>
      </c>
      <c r="H355" s="249" t="s">
        <v>918</v>
      </c>
      <c r="I355" s="246" t="s">
        <v>12</v>
      </c>
      <c r="J355" s="246" t="s">
        <v>135</v>
      </c>
      <c r="K355" s="250">
        <v>598200</v>
      </c>
      <c r="L355" s="250">
        <v>0</v>
      </c>
      <c r="M355" s="250">
        <v>199400</v>
      </c>
      <c r="N355" s="250">
        <v>199400</v>
      </c>
      <c r="O355" s="250">
        <v>997000</v>
      </c>
      <c r="P355" s="246" t="s">
        <v>6</v>
      </c>
      <c r="Q355" s="246" t="s">
        <v>136</v>
      </c>
      <c r="R355" s="246" t="s">
        <v>137</v>
      </c>
      <c r="S355" s="252"/>
      <c r="T355" s="252"/>
      <c r="U355" s="251">
        <v>598200</v>
      </c>
      <c r="V355" s="251">
        <v>199400</v>
      </c>
      <c r="W355" s="251">
        <v>797600</v>
      </c>
      <c r="X355" s="251">
        <v>598200</v>
      </c>
      <c r="Y355" s="251">
        <v>199400</v>
      </c>
      <c r="Z355" s="251">
        <v>797600</v>
      </c>
      <c r="AA355" s="258">
        <v>1</v>
      </c>
      <c r="AB355" s="253">
        <v>8</v>
      </c>
      <c r="AC355" s="253">
        <v>25</v>
      </c>
      <c r="AD355" s="253">
        <v>33</v>
      </c>
    </row>
    <row r="356" spans="1:34" customHeight="1" ht="15">
      <c r="A356" s="246" t="s">
        <v>919</v>
      </c>
      <c r="B356" s="246" t="s">
        <v>10</v>
      </c>
      <c r="C356" s="246" t="s">
        <v>24</v>
      </c>
      <c r="D356" s="246" t="s">
        <v>89</v>
      </c>
      <c r="E356" s="247" t="s">
        <v>272</v>
      </c>
      <c r="F356" s="246" t="s">
        <v>920</v>
      </c>
      <c r="G356" s="248" t="s">
        <v>103</v>
      </c>
      <c r="H356" s="249" t="s">
        <v>921</v>
      </c>
      <c r="I356" s="246" t="s">
        <v>12</v>
      </c>
      <c r="J356" s="246" t="s">
        <v>135</v>
      </c>
      <c r="K356" s="250">
        <v>430063.2</v>
      </c>
      <c r="L356" s="250">
        <v>0</v>
      </c>
      <c r="M356" s="250">
        <v>143354.4</v>
      </c>
      <c r="N356" s="250">
        <v>143354.4</v>
      </c>
      <c r="O356" s="250">
        <v>716772</v>
      </c>
      <c r="P356" s="246" t="s">
        <v>6</v>
      </c>
      <c r="Q356" s="246" t="s">
        <v>136</v>
      </c>
      <c r="R356" s="246" t="s">
        <v>455</v>
      </c>
      <c r="S356" s="252"/>
      <c r="T356" s="252"/>
      <c r="U356" s="251">
        <v>430063.2</v>
      </c>
      <c r="V356" s="251">
        <v>143354.4</v>
      </c>
      <c r="W356" s="251">
        <v>573417.6</v>
      </c>
      <c r="X356" s="251">
        <v>417916.56</v>
      </c>
      <c r="Y356" s="251">
        <v>139305.52</v>
      </c>
      <c r="Z356" s="251">
        <v>557222.08</v>
      </c>
      <c r="AA356" s="258">
        <v>1</v>
      </c>
      <c r="AB356" s="253">
        <v>16</v>
      </c>
      <c r="AC356" s="253">
        <v>14</v>
      </c>
      <c r="AD356" s="253">
        <v>30</v>
      </c>
    </row>
    <row r="357" spans="1:34" customHeight="1" ht="15">
      <c r="A357" s="246" t="s">
        <v>922</v>
      </c>
      <c r="B357" s="246" t="s">
        <v>10</v>
      </c>
      <c r="C357" s="246" t="s">
        <v>24</v>
      </c>
      <c r="D357" s="246" t="s">
        <v>89</v>
      </c>
      <c r="E357" s="247" t="s">
        <v>272</v>
      </c>
      <c r="F357" s="246" t="s">
        <v>923</v>
      </c>
      <c r="G357" s="248" t="s">
        <v>103</v>
      </c>
      <c r="H357" s="249" t="s">
        <v>924</v>
      </c>
      <c r="I357" s="246" t="s">
        <v>20</v>
      </c>
      <c r="J357" s="246" t="s">
        <v>135</v>
      </c>
      <c r="K357" s="250">
        <v>0</v>
      </c>
      <c r="L357" s="250">
        <v>1719222.4</v>
      </c>
      <c r="M357" s="250">
        <v>0</v>
      </c>
      <c r="N357" s="250">
        <v>429805.6</v>
      </c>
      <c r="O357" s="250">
        <v>2149028</v>
      </c>
      <c r="P357" s="246" t="s">
        <v>6</v>
      </c>
      <c r="Q357" s="246" t="s">
        <v>136</v>
      </c>
      <c r="R357" s="246" t="s">
        <v>137</v>
      </c>
      <c r="S357" s="252"/>
      <c r="T357" s="252"/>
      <c r="U357" s="251">
        <v>0</v>
      </c>
      <c r="V357" s="251">
        <v>0</v>
      </c>
      <c r="W357" s="251">
        <v>1719222.4</v>
      </c>
      <c r="X357" s="251">
        <v>1719222.4</v>
      </c>
      <c r="Y357" s="251">
        <v>0</v>
      </c>
      <c r="Z357" s="251">
        <v>0</v>
      </c>
      <c r="AA357" s="258">
        <v>1</v>
      </c>
      <c r="AB357" s="253">
        <v>38</v>
      </c>
      <c r="AC357" s="253">
        <v>22</v>
      </c>
      <c r="AD357" s="253">
        <v>60</v>
      </c>
    </row>
    <row r="358" spans="1:34" customHeight="1" ht="15">
      <c r="A358" s="246" t="s">
        <v>925</v>
      </c>
      <c r="B358" s="246" t="s">
        <v>10</v>
      </c>
      <c r="C358" s="246" t="s">
        <v>24</v>
      </c>
      <c r="D358" s="246" t="s">
        <v>89</v>
      </c>
      <c r="E358" s="247" t="s">
        <v>279</v>
      </c>
      <c r="F358" s="246" t="s">
        <v>926</v>
      </c>
      <c r="G358" s="248" t="s">
        <v>103</v>
      </c>
      <c r="H358" s="249" t="s">
        <v>927</v>
      </c>
      <c r="I358" s="246" t="s">
        <v>20</v>
      </c>
      <c r="J358" s="246" t="s">
        <v>135</v>
      </c>
      <c r="K358" s="250">
        <v>0</v>
      </c>
      <c r="L358" s="250">
        <v>1333760</v>
      </c>
      <c r="M358" s="250">
        <v>0</v>
      </c>
      <c r="N358" s="250">
        <v>333440</v>
      </c>
      <c r="O358" s="250">
        <v>1667200</v>
      </c>
      <c r="P358" s="246" t="s">
        <v>6</v>
      </c>
      <c r="Q358" s="246" t="s">
        <v>136</v>
      </c>
      <c r="R358" s="246" t="s">
        <v>137</v>
      </c>
      <c r="S358" s="252"/>
      <c r="T358" s="252"/>
      <c r="U358" s="251">
        <v>0</v>
      </c>
      <c r="V358" s="251">
        <v>0</v>
      </c>
      <c r="W358" s="251">
        <v>1333760</v>
      </c>
      <c r="X358" s="251">
        <v>1333760</v>
      </c>
      <c r="Y358" s="251">
        <v>0</v>
      </c>
      <c r="Z358" s="251">
        <v>0</v>
      </c>
      <c r="AA358" s="258">
        <v>1</v>
      </c>
      <c r="AB358" s="253">
        <v>26</v>
      </c>
      <c r="AC358" s="253">
        <v>11</v>
      </c>
      <c r="AD358" s="253">
        <v>37</v>
      </c>
    </row>
    <row r="359" spans="1:34" customHeight="1" ht="15">
      <c r="A359" s="246" t="s">
        <v>928</v>
      </c>
      <c r="B359" s="246" t="s">
        <v>10</v>
      </c>
      <c r="C359" s="246" t="s">
        <v>24</v>
      </c>
      <c r="D359" s="246" t="s">
        <v>89</v>
      </c>
      <c r="E359" s="247" t="s">
        <v>279</v>
      </c>
      <c r="F359" s="246" t="s">
        <v>929</v>
      </c>
      <c r="G359" s="248" t="s">
        <v>103</v>
      </c>
      <c r="H359" s="249" t="s">
        <v>930</v>
      </c>
      <c r="I359" s="246" t="s">
        <v>20</v>
      </c>
      <c r="J359" s="246" t="s">
        <v>135</v>
      </c>
      <c r="K359" s="250">
        <v>0</v>
      </c>
      <c r="L359" s="250">
        <v>2255936</v>
      </c>
      <c r="M359" s="250">
        <v>0</v>
      </c>
      <c r="N359" s="250">
        <v>563984</v>
      </c>
      <c r="O359" s="250">
        <v>2819920</v>
      </c>
      <c r="P359" s="246" t="s">
        <v>6</v>
      </c>
      <c r="Q359" s="246" t="s">
        <v>931</v>
      </c>
      <c r="R359" s="246" t="s">
        <v>932</v>
      </c>
      <c r="S359" s="252"/>
      <c r="T359" s="252"/>
      <c r="U359" s="251">
        <v>0</v>
      </c>
      <c r="V359" s="251">
        <v>0</v>
      </c>
      <c r="W359" s="251">
        <v>2255936</v>
      </c>
      <c r="X359" s="251">
        <v>2250936</v>
      </c>
      <c r="Y359" s="251">
        <v>0</v>
      </c>
      <c r="Z359" s="251">
        <v>0</v>
      </c>
      <c r="AA359" s="258">
        <v>1</v>
      </c>
      <c r="AB359" s="253">
        <v>20</v>
      </c>
      <c r="AC359" s="253">
        <v>0</v>
      </c>
      <c r="AD359" s="253">
        <v>20</v>
      </c>
    </row>
    <row r="360" spans="1:34" customHeight="1" ht="15">
      <c r="A360" s="246" t="s">
        <v>933</v>
      </c>
      <c r="B360" s="246" t="s">
        <v>15</v>
      </c>
      <c r="C360" s="246" t="s">
        <v>26</v>
      </c>
      <c r="D360" s="246" t="s">
        <v>13</v>
      </c>
      <c r="E360" s="247" t="s">
        <v>131</v>
      </c>
      <c r="F360" s="246" t="s">
        <v>934</v>
      </c>
      <c r="G360" s="248" t="s">
        <v>103</v>
      </c>
      <c r="H360" s="249" t="s">
        <v>935</v>
      </c>
      <c r="I360" s="246" t="s">
        <v>16</v>
      </c>
      <c r="J360" s="246" t="s">
        <v>135</v>
      </c>
      <c r="K360" s="250">
        <v>1440000</v>
      </c>
      <c r="L360" s="250">
        <v>0</v>
      </c>
      <c r="M360" s="250">
        <v>480000</v>
      </c>
      <c r="N360" s="250">
        <v>480000</v>
      </c>
      <c r="O360" s="250">
        <v>2400000</v>
      </c>
      <c r="P360" s="246" t="s">
        <v>6</v>
      </c>
      <c r="Q360" s="246" t="s">
        <v>136</v>
      </c>
      <c r="R360" s="246" t="s">
        <v>137</v>
      </c>
      <c r="S360" s="252"/>
      <c r="T360" s="252"/>
      <c r="U360" s="251">
        <v>1440000</v>
      </c>
      <c r="V360" s="251">
        <v>480000</v>
      </c>
      <c r="W360" s="251">
        <v>1920000</v>
      </c>
      <c r="X360" s="251">
        <v>1440000</v>
      </c>
      <c r="Y360" s="251">
        <v>480000</v>
      </c>
      <c r="Z360" s="251">
        <v>1920000</v>
      </c>
      <c r="AA360" s="258">
        <v>12</v>
      </c>
      <c r="AB360" s="253">
        <v>654</v>
      </c>
      <c r="AC360" s="253">
        <v>331</v>
      </c>
      <c r="AD360" s="253">
        <v>985</v>
      </c>
    </row>
    <row r="361" spans="1:34" customHeight="1" ht="15">
      <c r="A361" s="246" t="s">
        <v>936</v>
      </c>
      <c r="B361" s="246" t="s">
        <v>15</v>
      </c>
      <c r="C361" s="246" t="s">
        <v>26</v>
      </c>
      <c r="D361" s="246" t="s">
        <v>13</v>
      </c>
      <c r="E361" s="247" t="s">
        <v>131</v>
      </c>
      <c r="F361" s="246" t="s">
        <v>937</v>
      </c>
      <c r="G361" s="248" t="s">
        <v>103</v>
      </c>
      <c r="H361" s="249" t="s">
        <v>938</v>
      </c>
      <c r="I361" s="246" t="s">
        <v>7</v>
      </c>
      <c r="J361" s="246" t="s">
        <v>199</v>
      </c>
      <c r="K361" s="250">
        <v>2696028</v>
      </c>
      <c r="L361" s="250">
        <v>0</v>
      </c>
      <c r="M361" s="250">
        <v>898676</v>
      </c>
      <c r="N361" s="250">
        <v>898676</v>
      </c>
      <c r="O361" s="250">
        <v>4493380</v>
      </c>
      <c r="P361" s="246" t="s">
        <v>6</v>
      </c>
      <c r="Q361" s="246" t="s">
        <v>136</v>
      </c>
      <c r="R361" s="246" t="s">
        <v>137</v>
      </c>
      <c r="S361" s="252"/>
      <c r="T361" s="252"/>
      <c r="U361" s="251">
        <v>2696028</v>
      </c>
      <c r="V361" s="251">
        <v>898676</v>
      </c>
      <c r="W361" s="251">
        <v>3594704</v>
      </c>
      <c r="X361" s="251">
        <v>2696028</v>
      </c>
      <c r="Y361" s="251">
        <v>898676</v>
      </c>
      <c r="Z361" s="251">
        <v>3594704</v>
      </c>
      <c r="AA361" s="258">
        <v>3</v>
      </c>
      <c r="AB361" s="253">
        <v>36</v>
      </c>
      <c r="AC361" s="253">
        <v>24</v>
      </c>
      <c r="AD361" s="253">
        <v>60</v>
      </c>
    </row>
    <row r="362" spans="1:34" customHeight="1" ht="15">
      <c r="A362" s="246" t="s">
        <v>939</v>
      </c>
      <c r="B362" s="246" t="s">
        <v>15</v>
      </c>
      <c r="C362" s="246" t="s">
        <v>26</v>
      </c>
      <c r="D362" s="246" t="s">
        <v>21</v>
      </c>
      <c r="E362" s="247" t="s">
        <v>131</v>
      </c>
      <c r="F362" s="246" t="s">
        <v>940</v>
      </c>
      <c r="G362" s="248" t="s">
        <v>103</v>
      </c>
      <c r="H362" s="249" t="s">
        <v>941</v>
      </c>
      <c r="I362" s="246" t="s">
        <v>12</v>
      </c>
      <c r="J362" s="246" t="s">
        <v>135</v>
      </c>
      <c r="K362" s="250">
        <v>468000</v>
      </c>
      <c r="L362" s="250">
        <v>0</v>
      </c>
      <c r="M362" s="250">
        <v>156000</v>
      </c>
      <c r="N362" s="250">
        <v>156000</v>
      </c>
      <c r="O362" s="250">
        <v>780000</v>
      </c>
      <c r="P362" s="246" t="s">
        <v>6</v>
      </c>
      <c r="Q362" s="246" t="s">
        <v>136</v>
      </c>
      <c r="R362" s="246" t="s">
        <v>137</v>
      </c>
      <c r="S362" s="252"/>
      <c r="T362" s="252"/>
      <c r="U362" s="251">
        <v>468000</v>
      </c>
      <c r="V362" s="251">
        <v>156000</v>
      </c>
      <c r="W362" s="251">
        <v>624000</v>
      </c>
      <c r="X362" s="251">
        <v>468000</v>
      </c>
      <c r="Y362" s="251">
        <v>156000</v>
      </c>
      <c r="Z362" s="251">
        <v>624000</v>
      </c>
      <c r="AA362" s="258">
        <v>3</v>
      </c>
      <c r="AB362" s="253">
        <v>124</v>
      </c>
      <c r="AC362" s="253">
        <v>56</v>
      </c>
      <c r="AD362" s="253">
        <v>180</v>
      </c>
    </row>
    <row r="363" spans="1:34" customHeight="1" ht="15">
      <c r="A363" s="246" t="s">
        <v>942</v>
      </c>
      <c r="B363" s="246" t="s">
        <v>15</v>
      </c>
      <c r="C363" s="246" t="s">
        <v>26</v>
      </c>
      <c r="D363" s="246" t="s">
        <v>21</v>
      </c>
      <c r="E363" s="247" t="s">
        <v>131</v>
      </c>
      <c r="F363" s="246" t="s">
        <v>943</v>
      </c>
      <c r="G363" s="248" t="s">
        <v>103</v>
      </c>
      <c r="H363" s="249" t="s">
        <v>944</v>
      </c>
      <c r="I363" s="246" t="s">
        <v>12</v>
      </c>
      <c r="J363" s="246" t="s">
        <v>135</v>
      </c>
      <c r="K363" s="250">
        <v>475200</v>
      </c>
      <c r="L363" s="250">
        <v>0</v>
      </c>
      <c r="M363" s="250">
        <v>158400</v>
      </c>
      <c r="N363" s="250">
        <v>158400</v>
      </c>
      <c r="O363" s="250">
        <v>792000</v>
      </c>
      <c r="P363" s="246" t="s">
        <v>6</v>
      </c>
      <c r="Q363" s="246" t="s">
        <v>136</v>
      </c>
      <c r="R363" s="246" t="s">
        <v>147</v>
      </c>
      <c r="S363" s="252"/>
      <c r="T363" s="252"/>
      <c r="U363" s="251">
        <v>475200</v>
      </c>
      <c r="V363" s="251">
        <v>158400</v>
      </c>
      <c r="W363" s="251">
        <v>633600</v>
      </c>
      <c r="X363" s="251">
        <v>475200</v>
      </c>
      <c r="Y363" s="251">
        <v>158400</v>
      </c>
      <c r="Z363" s="251">
        <v>633600</v>
      </c>
      <c r="AA363" s="258">
        <v>2</v>
      </c>
      <c r="AB363" s="253">
        <v>12</v>
      </c>
      <c r="AC363" s="253">
        <v>11</v>
      </c>
      <c r="AD363" s="253">
        <v>23</v>
      </c>
    </row>
    <row r="364" spans="1:34" customHeight="1" ht="15">
      <c r="A364" s="246" t="s">
        <v>945</v>
      </c>
      <c r="B364" s="246" t="s">
        <v>15</v>
      </c>
      <c r="C364" s="246" t="s">
        <v>26</v>
      </c>
      <c r="D364" s="246" t="s">
        <v>21</v>
      </c>
      <c r="E364" s="247" t="s">
        <v>131</v>
      </c>
      <c r="F364" s="246" t="s">
        <v>946</v>
      </c>
      <c r="G364" s="248" t="s">
        <v>103</v>
      </c>
      <c r="H364" s="249" t="s">
        <v>947</v>
      </c>
      <c r="I364" s="246" t="s">
        <v>12</v>
      </c>
      <c r="J364" s="246" t="s">
        <v>135</v>
      </c>
      <c r="K364" s="250">
        <v>479976</v>
      </c>
      <c r="L364" s="250">
        <v>0</v>
      </c>
      <c r="M364" s="250">
        <v>159992</v>
      </c>
      <c r="N364" s="250">
        <v>159992</v>
      </c>
      <c r="O364" s="250">
        <v>799960</v>
      </c>
      <c r="P364" s="246" t="s">
        <v>6</v>
      </c>
      <c r="Q364" s="246" t="s">
        <v>136</v>
      </c>
      <c r="R364" s="246" t="s">
        <v>137</v>
      </c>
      <c r="S364" s="252"/>
      <c r="T364" s="252"/>
      <c r="U364" s="251">
        <v>479976</v>
      </c>
      <c r="V364" s="251">
        <v>159992</v>
      </c>
      <c r="W364" s="251">
        <v>639968</v>
      </c>
      <c r="X364" s="251">
        <v>479976</v>
      </c>
      <c r="Y364" s="251">
        <v>159992</v>
      </c>
      <c r="Z364" s="251">
        <v>639968</v>
      </c>
      <c r="AA364" s="258">
        <v>1</v>
      </c>
      <c r="AB364" s="253">
        <v>61</v>
      </c>
      <c r="AC364" s="253">
        <v>51</v>
      </c>
      <c r="AD364" s="253">
        <v>112</v>
      </c>
    </row>
    <row r="365" spans="1:34" customHeight="1" ht="15">
      <c r="A365" s="246" t="s">
        <v>948</v>
      </c>
      <c r="B365" s="246" t="s">
        <v>15</v>
      </c>
      <c r="C365" s="246" t="s">
        <v>26</v>
      </c>
      <c r="D365" s="246" t="s">
        <v>45</v>
      </c>
      <c r="E365" s="247" t="s">
        <v>272</v>
      </c>
      <c r="F365" s="246" t="s">
        <v>949</v>
      </c>
      <c r="G365" s="248" t="s">
        <v>103</v>
      </c>
      <c r="H365" s="249" t="s">
        <v>950</v>
      </c>
      <c r="I365" s="246" t="s">
        <v>16</v>
      </c>
      <c r="J365" s="246" t="s">
        <v>199</v>
      </c>
      <c r="K365" s="250">
        <v>2443800</v>
      </c>
      <c r="L365" s="250">
        <v>0</v>
      </c>
      <c r="M365" s="250">
        <v>814600</v>
      </c>
      <c r="N365" s="250">
        <v>814600</v>
      </c>
      <c r="O365" s="250">
        <v>4073000</v>
      </c>
      <c r="P365" s="246" t="s">
        <v>6</v>
      </c>
      <c r="Q365" s="246" t="s">
        <v>136</v>
      </c>
      <c r="R365" s="246" t="s">
        <v>137</v>
      </c>
      <c r="S365" s="252"/>
      <c r="T365" s="252"/>
      <c r="U365" s="251">
        <v>2443800</v>
      </c>
      <c r="V365" s="251">
        <v>814600</v>
      </c>
      <c r="W365" s="251">
        <v>3258400</v>
      </c>
      <c r="X365" s="251">
        <v>2443800</v>
      </c>
      <c r="Y365" s="251">
        <v>814600</v>
      </c>
      <c r="Z365" s="251">
        <v>3258400</v>
      </c>
      <c r="AA365" s="258">
        <v>2</v>
      </c>
      <c r="AB365" s="253">
        <v>38</v>
      </c>
      <c r="AC365" s="253">
        <v>12</v>
      </c>
      <c r="AD365" s="253">
        <v>50</v>
      </c>
    </row>
    <row r="366" spans="1:34" customHeight="1" ht="15">
      <c r="A366" s="246" t="s">
        <v>951</v>
      </c>
      <c r="B366" s="246" t="s">
        <v>15</v>
      </c>
      <c r="C366" s="246" t="s">
        <v>26</v>
      </c>
      <c r="D366" s="246" t="s">
        <v>45</v>
      </c>
      <c r="E366" s="247" t="s">
        <v>279</v>
      </c>
      <c r="F366" s="246" t="s">
        <v>952</v>
      </c>
      <c r="G366" s="248" t="s">
        <v>103</v>
      </c>
      <c r="H366" s="249" t="s">
        <v>953</v>
      </c>
      <c r="I366" s="246" t="s">
        <v>12</v>
      </c>
      <c r="J366" s="246" t="s">
        <v>135</v>
      </c>
      <c r="K366" s="250">
        <v>500760</v>
      </c>
      <c r="L366" s="250">
        <v>0</v>
      </c>
      <c r="M366" s="250">
        <v>166920</v>
      </c>
      <c r="N366" s="250">
        <v>166920</v>
      </c>
      <c r="O366" s="250">
        <v>834600</v>
      </c>
      <c r="P366" s="246" t="s">
        <v>6</v>
      </c>
      <c r="Q366" s="246" t="s">
        <v>136</v>
      </c>
      <c r="R366" s="246" t="s">
        <v>137</v>
      </c>
      <c r="S366" s="252"/>
      <c r="T366" s="252"/>
      <c r="U366" s="251">
        <v>500760</v>
      </c>
      <c r="V366" s="251">
        <v>166920</v>
      </c>
      <c r="W366" s="251">
        <v>667680</v>
      </c>
      <c r="X366" s="251">
        <v>500760</v>
      </c>
      <c r="Y366" s="251">
        <v>166920</v>
      </c>
      <c r="Z366" s="251">
        <v>667680</v>
      </c>
      <c r="AA366" s="258">
        <v>1</v>
      </c>
      <c r="AB366" s="253">
        <v>24</v>
      </c>
      <c r="AC366" s="253">
        <v>26</v>
      </c>
      <c r="AD366" s="253">
        <v>50</v>
      </c>
    </row>
    <row r="367" spans="1:34" customHeight="1" ht="15">
      <c r="A367" s="246" t="s">
        <v>954</v>
      </c>
      <c r="B367" s="246" t="s">
        <v>15</v>
      </c>
      <c r="C367" s="246" t="s">
        <v>26</v>
      </c>
      <c r="D367" s="246" t="s">
        <v>59</v>
      </c>
      <c r="E367" s="247" t="s">
        <v>333</v>
      </c>
      <c r="F367" s="246" t="s">
        <v>955</v>
      </c>
      <c r="G367" s="248" t="s">
        <v>103</v>
      </c>
      <c r="H367" s="249" t="s">
        <v>956</v>
      </c>
      <c r="I367" s="246" t="s">
        <v>12</v>
      </c>
      <c r="J367" s="246" t="s">
        <v>135</v>
      </c>
      <c r="K367" s="250">
        <v>369648</v>
      </c>
      <c r="L367" s="250">
        <v>0</v>
      </c>
      <c r="M367" s="250">
        <v>123216</v>
      </c>
      <c r="N367" s="250">
        <v>123216</v>
      </c>
      <c r="O367" s="250">
        <v>616080</v>
      </c>
      <c r="P367" s="246" t="s">
        <v>6</v>
      </c>
      <c r="Q367" s="246" t="s">
        <v>136</v>
      </c>
      <c r="R367" s="246" t="s">
        <v>137</v>
      </c>
      <c r="S367" s="252"/>
      <c r="T367" s="252"/>
      <c r="U367" s="251">
        <v>478848</v>
      </c>
      <c r="V367" s="251">
        <v>159616</v>
      </c>
      <c r="W367" s="251">
        <v>638464</v>
      </c>
      <c r="X367" s="251">
        <v>478848</v>
      </c>
      <c r="Y367" s="251">
        <v>159616</v>
      </c>
      <c r="Z367" s="251">
        <v>638464</v>
      </c>
      <c r="AA367" s="258">
        <v>2</v>
      </c>
      <c r="AB367" s="253">
        <v>107</v>
      </c>
      <c r="AC367" s="253">
        <v>40</v>
      </c>
      <c r="AD367" s="253">
        <v>147</v>
      </c>
    </row>
    <row r="368" spans="1:34" customHeight="1" ht="15">
      <c r="A368" s="246" t="s">
        <v>957</v>
      </c>
      <c r="B368" s="246" t="s">
        <v>15</v>
      </c>
      <c r="C368" s="246" t="s">
        <v>26</v>
      </c>
      <c r="D368" s="246" t="s">
        <v>72</v>
      </c>
      <c r="E368" s="247" t="s">
        <v>272</v>
      </c>
      <c r="F368" s="246" t="s">
        <v>958</v>
      </c>
      <c r="G368" s="248" t="s">
        <v>103</v>
      </c>
      <c r="H368" s="249" t="s">
        <v>959</v>
      </c>
      <c r="I368" s="246" t="s">
        <v>12</v>
      </c>
      <c r="J368" s="246" t="s">
        <v>135</v>
      </c>
      <c r="K368" s="250">
        <v>240000</v>
      </c>
      <c r="L368" s="250">
        <v>0</v>
      </c>
      <c r="M368" s="250">
        <v>80000</v>
      </c>
      <c r="N368" s="250">
        <v>80000</v>
      </c>
      <c r="O368" s="250">
        <v>400000</v>
      </c>
      <c r="P368" s="246" t="s">
        <v>6</v>
      </c>
      <c r="Q368" s="246" t="s">
        <v>136</v>
      </c>
      <c r="R368" s="246" t="s">
        <v>137</v>
      </c>
      <c r="S368" s="252"/>
      <c r="T368" s="252"/>
      <c r="U368" s="251">
        <v>240000</v>
      </c>
      <c r="V368" s="251">
        <v>80000</v>
      </c>
      <c r="W368" s="251">
        <v>320000</v>
      </c>
      <c r="X368" s="251">
        <v>240000</v>
      </c>
      <c r="Y368" s="251">
        <v>80000</v>
      </c>
      <c r="Z368" s="251">
        <v>320000</v>
      </c>
      <c r="AA368" s="258">
        <v>1</v>
      </c>
      <c r="AB368" s="253">
        <v>14</v>
      </c>
      <c r="AC368" s="253">
        <v>24</v>
      </c>
      <c r="AD368" s="253">
        <v>38</v>
      </c>
    </row>
    <row r="369" spans="1:34" customHeight="1" ht="15">
      <c r="A369" s="246" t="s">
        <v>960</v>
      </c>
      <c r="B369" s="246" t="s">
        <v>15</v>
      </c>
      <c r="C369" s="246" t="s">
        <v>26</v>
      </c>
      <c r="D369" s="246" t="s">
        <v>72</v>
      </c>
      <c r="E369" s="247" t="s">
        <v>279</v>
      </c>
      <c r="F369" s="246" t="s">
        <v>961</v>
      </c>
      <c r="G369" s="248" t="s">
        <v>103</v>
      </c>
      <c r="H369" s="249" t="s">
        <v>962</v>
      </c>
      <c r="I369" s="246" t="s">
        <v>12</v>
      </c>
      <c r="J369" s="246" t="s">
        <v>135</v>
      </c>
      <c r="K369" s="250">
        <v>240000</v>
      </c>
      <c r="L369" s="250">
        <v>0</v>
      </c>
      <c r="M369" s="250">
        <v>80000</v>
      </c>
      <c r="N369" s="250">
        <v>80000</v>
      </c>
      <c r="O369" s="250">
        <v>400000</v>
      </c>
      <c r="P369" s="246" t="s">
        <v>6</v>
      </c>
      <c r="Q369" s="246" t="s">
        <v>136</v>
      </c>
      <c r="R369" s="246" t="s">
        <v>137</v>
      </c>
      <c r="S369" s="252"/>
      <c r="T369" s="252"/>
      <c r="U369" s="251">
        <v>240000</v>
      </c>
      <c r="V369" s="251">
        <v>80000</v>
      </c>
      <c r="W369" s="251">
        <v>320000</v>
      </c>
      <c r="X369" s="251">
        <v>240000</v>
      </c>
      <c r="Y369" s="251">
        <v>80000</v>
      </c>
      <c r="Z369" s="251">
        <v>320000</v>
      </c>
      <c r="AA369" s="258">
        <v>1</v>
      </c>
      <c r="AB369" s="253">
        <v>32</v>
      </c>
      <c r="AC369" s="253">
        <v>19</v>
      </c>
      <c r="AD369" s="253">
        <v>51</v>
      </c>
    </row>
    <row r="370" spans="1:34" customHeight="1" ht="15">
      <c r="A370" s="246" t="s">
        <v>963</v>
      </c>
      <c r="B370" s="246" t="s">
        <v>15</v>
      </c>
      <c r="C370" s="246" t="s">
        <v>26</v>
      </c>
      <c r="D370" s="246" t="s">
        <v>72</v>
      </c>
      <c r="E370" s="247" t="s">
        <v>279</v>
      </c>
      <c r="F370" s="246" t="s">
        <v>961</v>
      </c>
      <c r="G370" s="248" t="s">
        <v>103</v>
      </c>
      <c r="H370" s="249" t="s">
        <v>964</v>
      </c>
      <c r="I370" s="246" t="s">
        <v>12</v>
      </c>
      <c r="J370" s="246" t="s">
        <v>135</v>
      </c>
      <c r="K370" s="250">
        <v>479520</v>
      </c>
      <c r="L370" s="250">
        <v>0</v>
      </c>
      <c r="M370" s="250">
        <v>159840</v>
      </c>
      <c r="N370" s="250">
        <v>159840</v>
      </c>
      <c r="O370" s="250">
        <v>799200</v>
      </c>
      <c r="P370" s="246" t="s">
        <v>6</v>
      </c>
      <c r="Q370" s="246" t="s">
        <v>136</v>
      </c>
      <c r="R370" s="246" t="s">
        <v>137</v>
      </c>
      <c r="S370" s="252"/>
      <c r="T370" s="252"/>
      <c r="U370" s="251">
        <v>479520</v>
      </c>
      <c r="V370" s="251">
        <v>159840</v>
      </c>
      <c r="W370" s="251">
        <v>639360</v>
      </c>
      <c r="X370" s="251">
        <v>479520</v>
      </c>
      <c r="Y370" s="251">
        <v>159840</v>
      </c>
      <c r="Z370" s="251">
        <v>639360</v>
      </c>
      <c r="AA370" s="258">
        <v>1</v>
      </c>
      <c r="AB370" s="253">
        <v>30</v>
      </c>
      <c r="AC370" s="253">
        <v>20</v>
      </c>
      <c r="AD370" s="253">
        <v>50</v>
      </c>
    </row>
    <row r="371" spans="1:34" customHeight="1" ht="15">
      <c r="A371" s="246" t="s">
        <v>965</v>
      </c>
      <c r="B371" s="246" t="s">
        <v>15</v>
      </c>
      <c r="C371" s="246" t="s">
        <v>26</v>
      </c>
      <c r="D371" s="246" t="s">
        <v>72</v>
      </c>
      <c r="E371" s="247" t="s">
        <v>333</v>
      </c>
      <c r="F371" s="246" t="s">
        <v>966</v>
      </c>
      <c r="G371" s="248" t="s">
        <v>103</v>
      </c>
      <c r="H371" s="249" t="s">
        <v>967</v>
      </c>
      <c r="I371" s="246" t="s">
        <v>16</v>
      </c>
      <c r="J371" s="246" t="s">
        <v>292</v>
      </c>
      <c r="K371" s="250">
        <v>16109149.92</v>
      </c>
      <c r="L371" s="250">
        <v>0</v>
      </c>
      <c r="M371" s="250">
        <v>5369716.64</v>
      </c>
      <c r="N371" s="250">
        <v>5369716.64</v>
      </c>
      <c r="O371" s="250">
        <v>26848583.2</v>
      </c>
      <c r="P371" s="246" t="s">
        <v>6</v>
      </c>
      <c r="Q371" s="246" t="s">
        <v>136</v>
      </c>
      <c r="R371" s="246" t="s">
        <v>153</v>
      </c>
      <c r="S371" s="252"/>
      <c r="T371" s="252"/>
      <c r="U371" s="251">
        <v>17887309.72</v>
      </c>
      <c r="V371" s="251">
        <v>5962436.57</v>
      </c>
      <c r="W371" s="251">
        <v>23849746.29</v>
      </c>
      <c r="X371" s="251">
        <v>17872964.73</v>
      </c>
      <c r="Y371" s="251">
        <v>5957654.9</v>
      </c>
      <c r="Z371" s="251">
        <v>23830619.63</v>
      </c>
      <c r="AA371" s="258">
        <v>9</v>
      </c>
      <c r="AB371" s="253">
        <v>448</v>
      </c>
      <c r="AC371" s="253">
        <v>560</v>
      </c>
      <c r="AD371" s="253">
        <v>1008</v>
      </c>
    </row>
    <row r="372" spans="1:34" customHeight="1" ht="15">
      <c r="A372" s="246" t="s">
        <v>968</v>
      </c>
      <c r="B372" s="246" t="s">
        <v>15</v>
      </c>
      <c r="C372" s="246" t="s">
        <v>26</v>
      </c>
      <c r="D372" s="246" t="s">
        <v>21</v>
      </c>
      <c r="E372" s="247" t="s">
        <v>131</v>
      </c>
      <c r="F372" s="246" t="s">
        <v>969</v>
      </c>
      <c r="G372" s="248" t="s">
        <v>103</v>
      </c>
      <c r="H372" s="249" t="s">
        <v>970</v>
      </c>
      <c r="I372" s="246" t="s">
        <v>16</v>
      </c>
      <c r="J372" s="246" t="s">
        <v>292</v>
      </c>
      <c r="K372" s="250">
        <v>15136231.67</v>
      </c>
      <c r="L372" s="250">
        <v>0</v>
      </c>
      <c r="M372" s="250">
        <v>5045410.56</v>
      </c>
      <c r="N372" s="250">
        <v>5045410.56</v>
      </c>
      <c r="O372" s="250">
        <v>25227052.79</v>
      </c>
      <c r="P372" s="246" t="s">
        <v>6</v>
      </c>
      <c r="Q372" s="246" t="s">
        <v>136</v>
      </c>
      <c r="R372" s="246" t="s">
        <v>137</v>
      </c>
      <c r="S372" s="252"/>
      <c r="T372" s="252"/>
      <c r="U372" s="251">
        <v>15136231.67</v>
      </c>
      <c r="V372" s="251">
        <v>5045410.56</v>
      </c>
      <c r="W372" s="251">
        <v>20181642.23</v>
      </c>
      <c r="X372" s="251">
        <v>15120958.84</v>
      </c>
      <c r="Y372" s="251">
        <v>5040319.61</v>
      </c>
      <c r="Z372" s="251">
        <v>20161278.45</v>
      </c>
      <c r="AA372" s="258">
        <v>2</v>
      </c>
      <c r="AB372" s="253">
        <v>111</v>
      </c>
      <c r="AC372" s="253">
        <v>45</v>
      </c>
      <c r="AD372" s="253">
        <v>156</v>
      </c>
    </row>
    <row r="373" spans="1:34" customHeight="1" ht="15">
      <c r="A373" s="246" t="s">
        <v>971</v>
      </c>
      <c r="B373" s="246" t="s">
        <v>15</v>
      </c>
      <c r="C373" s="246" t="s">
        <v>26</v>
      </c>
      <c r="D373" s="246" t="s">
        <v>55</v>
      </c>
      <c r="E373" s="247" t="s">
        <v>131</v>
      </c>
      <c r="F373" s="246" t="s">
        <v>972</v>
      </c>
      <c r="G373" s="248" t="s">
        <v>103</v>
      </c>
      <c r="H373" s="249" t="s">
        <v>973</v>
      </c>
      <c r="I373" s="246" t="s">
        <v>7</v>
      </c>
      <c r="J373" s="246" t="s">
        <v>199</v>
      </c>
      <c r="K373" s="250">
        <v>8468807.9</v>
      </c>
      <c r="L373" s="250">
        <v>0</v>
      </c>
      <c r="M373" s="250">
        <v>2822935.97</v>
      </c>
      <c r="N373" s="250">
        <v>2822935.97</v>
      </c>
      <c r="O373" s="250">
        <v>14114679.83</v>
      </c>
      <c r="P373" s="246" t="s">
        <v>6</v>
      </c>
      <c r="Q373" s="246" t="s">
        <v>136</v>
      </c>
      <c r="R373" s="246" t="s">
        <v>137</v>
      </c>
      <c r="S373" s="252"/>
      <c r="T373" s="252"/>
      <c r="U373" s="251">
        <v>8468807.890000001</v>
      </c>
      <c r="V373" s="251">
        <v>2822935.97</v>
      </c>
      <c r="W373" s="251">
        <v>11291743.86</v>
      </c>
      <c r="X373" s="251">
        <v>8302008.34</v>
      </c>
      <c r="Y373" s="251">
        <v>2767336.12</v>
      </c>
      <c r="Z373" s="251">
        <v>11069344.46</v>
      </c>
      <c r="AA373" s="258">
        <v>3</v>
      </c>
      <c r="AB373" s="253">
        <v>73</v>
      </c>
      <c r="AC373" s="253">
        <v>39</v>
      </c>
      <c r="AD373" s="253">
        <v>112</v>
      </c>
    </row>
    <row r="374" spans="1:34" customHeight="1" ht="15">
      <c r="A374" s="246" t="s">
        <v>974</v>
      </c>
      <c r="B374" s="246" t="s">
        <v>15</v>
      </c>
      <c r="C374" s="246" t="s">
        <v>26</v>
      </c>
      <c r="D374" s="246" t="s">
        <v>72</v>
      </c>
      <c r="E374" s="247" t="s">
        <v>279</v>
      </c>
      <c r="F374" s="246" t="s">
        <v>975</v>
      </c>
      <c r="G374" s="248" t="s">
        <v>103</v>
      </c>
      <c r="H374" s="249" t="s">
        <v>976</v>
      </c>
      <c r="I374" s="246" t="s">
        <v>7</v>
      </c>
      <c r="J374" s="246" t="s">
        <v>199</v>
      </c>
      <c r="K374" s="250">
        <v>5163030.7</v>
      </c>
      <c r="L374" s="250">
        <v>0</v>
      </c>
      <c r="M374" s="250">
        <v>1721010.23</v>
      </c>
      <c r="N374" s="250">
        <v>1721010.23</v>
      </c>
      <c r="O374" s="250">
        <v>8605051.16</v>
      </c>
      <c r="P374" s="246" t="s">
        <v>6</v>
      </c>
      <c r="Q374" s="246" t="s">
        <v>136</v>
      </c>
      <c r="R374" s="246" t="s">
        <v>137</v>
      </c>
      <c r="S374" s="252"/>
      <c r="T374" s="252"/>
      <c r="U374" s="251">
        <v>5328746.06</v>
      </c>
      <c r="V374" s="251">
        <v>1776248.68</v>
      </c>
      <c r="W374" s="251">
        <v>7104994.74</v>
      </c>
      <c r="X374" s="251">
        <v>5326925.18</v>
      </c>
      <c r="Y374" s="251">
        <v>1775641.72</v>
      </c>
      <c r="Z374" s="251">
        <v>7102566.9</v>
      </c>
      <c r="AA374" s="258">
        <v>3</v>
      </c>
      <c r="AB374" s="253">
        <v>149</v>
      </c>
      <c r="AC374" s="253">
        <v>87</v>
      </c>
      <c r="AD374" s="253">
        <v>236</v>
      </c>
    </row>
    <row r="375" spans="1:34" customHeight="1" ht="15">
      <c r="A375" s="246" t="s">
        <v>977</v>
      </c>
      <c r="B375" s="246" t="s">
        <v>15</v>
      </c>
      <c r="C375" s="246" t="s">
        <v>26</v>
      </c>
      <c r="D375" s="246" t="s">
        <v>55</v>
      </c>
      <c r="E375" s="247" t="s">
        <v>131</v>
      </c>
      <c r="F375" s="246" t="s">
        <v>978</v>
      </c>
      <c r="G375" s="248" t="s">
        <v>103</v>
      </c>
      <c r="H375" s="249" t="s">
        <v>979</v>
      </c>
      <c r="I375" s="246" t="s">
        <v>7</v>
      </c>
      <c r="J375" s="246" t="s">
        <v>199</v>
      </c>
      <c r="K375" s="250">
        <v>8999850.890000001</v>
      </c>
      <c r="L375" s="250">
        <v>0</v>
      </c>
      <c r="M375" s="250">
        <v>2999950.3</v>
      </c>
      <c r="N375" s="250">
        <v>2999950.3</v>
      </c>
      <c r="O375" s="250">
        <v>14999751.48</v>
      </c>
      <c r="P375" s="246" t="s">
        <v>6</v>
      </c>
      <c r="Q375" s="246" t="s">
        <v>136</v>
      </c>
      <c r="R375" s="246" t="s">
        <v>137</v>
      </c>
      <c r="S375" s="252"/>
      <c r="T375" s="252"/>
      <c r="U375" s="251">
        <v>8999850.890000001</v>
      </c>
      <c r="V375" s="251">
        <v>2999950.3</v>
      </c>
      <c r="W375" s="251">
        <v>11999801.19</v>
      </c>
      <c r="X375" s="251">
        <v>8999850.890000001</v>
      </c>
      <c r="Y375" s="251">
        <v>2999950.29</v>
      </c>
      <c r="Z375" s="251">
        <v>11999801.18</v>
      </c>
      <c r="AA375" s="258">
        <v>3</v>
      </c>
      <c r="AB375" s="253">
        <v>97</v>
      </c>
      <c r="AC375" s="253">
        <v>160</v>
      </c>
      <c r="AD375" s="253">
        <v>257</v>
      </c>
    </row>
    <row r="376" spans="1:34" customHeight="1" ht="15">
      <c r="A376" s="246" t="s">
        <v>980</v>
      </c>
      <c r="B376" s="246" t="s">
        <v>15</v>
      </c>
      <c r="C376" s="246" t="s">
        <v>26</v>
      </c>
      <c r="D376" s="246" t="s">
        <v>59</v>
      </c>
      <c r="E376" s="247" t="s">
        <v>272</v>
      </c>
      <c r="F376" s="246" t="s">
        <v>981</v>
      </c>
      <c r="G376" s="248" t="s">
        <v>103</v>
      </c>
      <c r="H376" s="249" t="s">
        <v>982</v>
      </c>
      <c r="I376" s="246" t="s">
        <v>7</v>
      </c>
      <c r="J376" s="246" t="s">
        <v>199</v>
      </c>
      <c r="K376" s="250">
        <v>5535382.56</v>
      </c>
      <c r="L376" s="250">
        <v>0</v>
      </c>
      <c r="M376" s="250">
        <v>1845127.52</v>
      </c>
      <c r="N376" s="250">
        <v>1845127.52</v>
      </c>
      <c r="O376" s="250">
        <v>9225637.6</v>
      </c>
      <c r="P376" s="246" t="s">
        <v>6</v>
      </c>
      <c r="Q376" s="246" t="s">
        <v>931</v>
      </c>
      <c r="R376" s="246" t="s">
        <v>983</v>
      </c>
      <c r="S376" s="252"/>
      <c r="T376" s="252"/>
      <c r="U376" s="251">
        <v>5541322.56</v>
      </c>
      <c r="V376" s="251">
        <v>1847107.52</v>
      </c>
      <c r="W376" s="251">
        <v>7388430.08</v>
      </c>
      <c r="X376" s="251">
        <v>5535382.56</v>
      </c>
      <c r="Y376" s="251">
        <v>1845127.52</v>
      </c>
      <c r="Z376" s="251">
        <v>7380510.08</v>
      </c>
      <c r="AA376" s="258">
        <v>4</v>
      </c>
      <c r="AB376" s="253">
        <v>461</v>
      </c>
      <c r="AC376" s="253">
        <v>507</v>
      </c>
      <c r="AD376" s="253">
        <v>968</v>
      </c>
    </row>
    <row r="377" spans="1:34" customHeight="1" ht="15">
      <c r="A377" s="246" t="s">
        <v>984</v>
      </c>
      <c r="B377" s="246" t="s">
        <v>15</v>
      </c>
      <c r="C377" s="246" t="s">
        <v>26</v>
      </c>
      <c r="D377" s="246" t="s">
        <v>21</v>
      </c>
      <c r="E377" s="247" t="s">
        <v>131</v>
      </c>
      <c r="F377" s="246" t="s">
        <v>985</v>
      </c>
      <c r="G377" s="248" t="s">
        <v>103</v>
      </c>
      <c r="H377" s="249" t="s">
        <v>986</v>
      </c>
      <c r="I377" s="246" t="s">
        <v>7</v>
      </c>
      <c r="J377" s="246" t="s">
        <v>199</v>
      </c>
      <c r="K377" s="250">
        <v>3166305.12</v>
      </c>
      <c r="L377" s="250">
        <v>0</v>
      </c>
      <c r="M377" s="250">
        <v>1055435.04</v>
      </c>
      <c r="N377" s="250">
        <v>1055435.04</v>
      </c>
      <c r="O377" s="250">
        <v>5277175.2</v>
      </c>
      <c r="P377" s="246" t="s">
        <v>6</v>
      </c>
      <c r="Q377" s="246" t="s">
        <v>136</v>
      </c>
      <c r="R377" s="246" t="s">
        <v>158</v>
      </c>
      <c r="S377" s="252"/>
      <c r="T377" s="252"/>
      <c r="U377" s="251">
        <v>3166305.12</v>
      </c>
      <c r="V377" s="251">
        <v>1055435.04</v>
      </c>
      <c r="W377" s="251">
        <v>4221740.16</v>
      </c>
      <c r="X377" s="251">
        <v>3166305.12</v>
      </c>
      <c r="Y377" s="251">
        <v>1055435.04</v>
      </c>
      <c r="Z377" s="251">
        <v>4221740.16</v>
      </c>
      <c r="AA377" s="258">
        <v>3</v>
      </c>
      <c r="AB377" s="253">
        <v>129</v>
      </c>
      <c r="AC377" s="253">
        <v>45</v>
      </c>
      <c r="AD377" s="253">
        <v>174</v>
      </c>
    </row>
    <row r="378" spans="1:34" customHeight="1" ht="15">
      <c r="A378" s="246" t="s">
        <v>987</v>
      </c>
      <c r="B378" s="246" t="s">
        <v>15</v>
      </c>
      <c r="C378" s="246" t="s">
        <v>26</v>
      </c>
      <c r="D378" s="246" t="s">
        <v>21</v>
      </c>
      <c r="E378" s="247" t="s">
        <v>131</v>
      </c>
      <c r="F378" s="246" t="s">
        <v>943</v>
      </c>
      <c r="G378" s="248" t="s">
        <v>103</v>
      </c>
      <c r="H378" s="249" t="s">
        <v>988</v>
      </c>
      <c r="I378" s="246" t="s">
        <v>12</v>
      </c>
      <c r="J378" s="246" t="s">
        <v>135</v>
      </c>
      <c r="K378" s="250">
        <v>475200</v>
      </c>
      <c r="L378" s="250">
        <v>0</v>
      </c>
      <c r="M378" s="250">
        <v>158400</v>
      </c>
      <c r="N378" s="250">
        <v>158400</v>
      </c>
      <c r="O378" s="250">
        <v>792000</v>
      </c>
      <c r="P378" s="246" t="s">
        <v>6</v>
      </c>
      <c r="Q378" s="246" t="s">
        <v>136</v>
      </c>
      <c r="R378" s="246" t="s">
        <v>164</v>
      </c>
      <c r="S378" s="252"/>
      <c r="T378" s="252"/>
      <c r="U378" s="251">
        <v>475200</v>
      </c>
      <c r="V378" s="251">
        <v>158400</v>
      </c>
      <c r="W378" s="251">
        <v>633600</v>
      </c>
      <c r="X378" s="251">
        <v>475200</v>
      </c>
      <c r="Y378" s="251">
        <v>158400</v>
      </c>
      <c r="Z378" s="251">
        <v>633600</v>
      </c>
      <c r="AA378" s="258">
        <v>1</v>
      </c>
      <c r="AB378" s="253">
        <v>30</v>
      </c>
      <c r="AC378" s="253">
        <v>16</v>
      </c>
      <c r="AD378" s="253">
        <v>46</v>
      </c>
    </row>
    <row r="379" spans="1:34" customHeight="1" ht="15">
      <c r="A379" s="246" t="s">
        <v>989</v>
      </c>
      <c r="B379" s="246" t="s">
        <v>15</v>
      </c>
      <c r="C379" s="246" t="s">
        <v>26</v>
      </c>
      <c r="D379" s="246" t="s">
        <v>55</v>
      </c>
      <c r="E379" s="247" t="s">
        <v>131</v>
      </c>
      <c r="F379" s="246" t="s">
        <v>972</v>
      </c>
      <c r="G379" s="248" t="s">
        <v>103</v>
      </c>
      <c r="H379" s="249" t="s">
        <v>990</v>
      </c>
      <c r="I379" s="246" t="s">
        <v>20</v>
      </c>
      <c r="J379" s="246" t="s">
        <v>199</v>
      </c>
      <c r="K379" s="250">
        <v>0</v>
      </c>
      <c r="L379" s="250">
        <v>3626560</v>
      </c>
      <c r="M379" s="250">
        <v>0</v>
      </c>
      <c r="N379" s="250">
        <v>906640</v>
      </c>
      <c r="O379" s="250">
        <v>4533200</v>
      </c>
      <c r="P379" s="246" t="s">
        <v>6</v>
      </c>
      <c r="Q379" s="246" t="s">
        <v>931</v>
      </c>
      <c r="R379" s="246" t="s">
        <v>991</v>
      </c>
      <c r="S379" s="252"/>
      <c r="T379" s="252"/>
      <c r="U379" s="251">
        <v>0</v>
      </c>
      <c r="V379" s="251">
        <v>0</v>
      </c>
      <c r="W379" s="251">
        <v>3626560</v>
      </c>
      <c r="X379" s="251">
        <v>3626560</v>
      </c>
      <c r="Y379" s="251">
        <v>0</v>
      </c>
      <c r="Z379" s="251">
        <v>0</v>
      </c>
      <c r="AA379" s="258">
        <v>3</v>
      </c>
      <c r="AB379" s="253">
        <v>50</v>
      </c>
      <c r="AC379" s="253">
        <v>80</v>
      </c>
      <c r="AD379" s="253">
        <v>130</v>
      </c>
    </row>
    <row r="380" spans="1:34" customHeight="1" ht="15">
      <c r="A380" s="246" t="s">
        <v>992</v>
      </c>
      <c r="B380" s="246" t="s">
        <v>15</v>
      </c>
      <c r="C380" s="246" t="s">
        <v>26</v>
      </c>
      <c r="D380" s="246" t="s">
        <v>72</v>
      </c>
      <c r="E380" s="247" t="s">
        <v>279</v>
      </c>
      <c r="F380" s="246" t="s">
        <v>975</v>
      </c>
      <c r="G380" s="248" t="s">
        <v>103</v>
      </c>
      <c r="H380" s="249" t="s">
        <v>993</v>
      </c>
      <c r="I380" s="246" t="s">
        <v>16</v>
      </c>
      <c r="J380" s="246" t="s">
        <v>199</v>
      </c>
      <c r="K380" s="250">
        <v>6725477.68</v>
      </c>
      <c r="L380" s="250">
        <v>0</v>
      </c>
      <c r="M380" s="250">
        <v>2241825.89</v>
      </c>
      <c r="N380" s="250">
        <v>2241825.89</v>
      </c>
      <c r="O380" s="250">
        <v>11209129.46</v>
      </c>
      <c r="P380" s="246" t="s">
        <v>6</v>
      </c>
      <c r="Q380" s="246" t="s">
        <v>136</v>
      </c>
      <c r="R380" s="246" t="s">
        <v>137</v>
      </c>
      <c r="S380" s="252"/>
      <c r="T380" s="252"/>
      <c r="U380" s="251">
        <v>6725477.68</v>
      </c>
      <c r="V380" s="251">
        <v>2241825.89</v>
      </c>
      <c r="W380" s="251">
        <v>8967303.57</v>
      </c>
      <c r="X380" s="251">
        <v>6725477.68</v>
      </c>
      <c r="Y380" s="251">
        <v>2241825.89</v>
      </c>
      <c r="Z380" s="251">
        <v>8967303.57</v>
      </c>
      <c r="AA380" s="258">
        <v>1</v>
      </c>
      <c r="AB380" s="253">
        <v>24</v>
      </c>
      <c r="AC380" s="253">
        <v>27</v>
      </c>
      <c r="AD380" s="253">
        <v>51</v>
      </c>
    </row>
    <row r="381" spans="1:34" customHeight="1" ht="15">
      <c r="A381" s="246" t="s">
        <v>994</v>
      </c>
      <c r="B381" s="246" t="s">
        <v>15</v>
      </c>
      <c r="C381" s="246" t="s">
        <v>26</v>
      </c>
      <c r="D381" s="246" t="s">
        <v>13</v>
      </c>
      <c r="E381" s="247" t="s">
        <v>131</v>
      </c>
      <c r="F381" s="246" t="s">
        <v>995</v>
      </c>
      <c r="G381" s="248" t="s">
        <v>103</v>
      </c>
      <c r="H381" s="249" t="s">
        <v>996</v>
      </c>
      <c r="I381" s="246" t="s">
        <v>16</v>
      </c>
      <c r="J381" s="246" t="s">
        <v>199</v>
      </c>
      <c r="K381" s="250">
        <v>997032</v>
      </c>
      <c r="L381" s="250">
        <v>0</v>
      </c>
      <c r="M381" s="250">
        <v>332344</v>
      </c>
      <c r="N381" s="250">
        <v>332344</v>
      </c>
      <c r="O381" s="250">
        <v>1661720</v>
      </c>
      <c r="P381" s="246" t="s">
        <v>6</v>
      </c>
      <c r="Q381" s="246" t="s">
        <v>136</v>
      </c>
      <c r="R381" s="246" t="s">
        <v>137</v>
      </c>
      <c r="S381" s="252"/>
      <c r="T381" s="252"/>
      <c r="U381" s="251">
        <v>997032</v>
      </c>
      <c r="V381" s="251">
        <v>332344</v>
      </c>
      <c r="W381" s="251">
        <v>1329376</v>
      </c>
      <c r="X381" s="251">
        <v>997032</v>
      </c>
      <c r="Y381" s="251">
        <v>332344</v>
      </c>
      <c r="Z381" s="251">
        <v>1329376</v>
      </c>
      <c r="AA381" s="258">
        <v>3</v>
      </c>
      <c r="AB381" s="253">
        <v>108</v>
      </c>
      <c r="AC381" s="253">
        <v>129</v>
      </c>
      <c r="AD381" s="253">
        <v>237</v>
      </c>
    </row>
    <row r="382" spans="1:34" customHeight="1" ht="15">
      <c r="A382" s="246" t="s">
        <v>997</v>
      </c>
      <c r="B382" s="246" t="s">
        <v>15</v>
      </c>
      <c r="C382" s="246" t="s">
        <v>26</v>
      </c>
      <c r="D382" s="246" t="s">
        <v>59</v>
      </c>
      <c r="E382" s="247" t="s">
        <v>333</v>
      </c>
      <c r="F382" s="246" t="s">
        <v>527</v>
      </c>
      <c r="G382" s="248" t="s">
        <v>103</v>
      </c>
      <c r="H382" s="249" t="s">
        <v>998</v>
      </c>
      <c r="I382" s="246" t="s">
        <v>12</v>
      </c>
      <c r="J382" s="246" t="s">
        <v>135</v>
      </c>
      <c r="K382" s="250">
        <v>240000</v>
      </c>
      <c r="L382" s="250">
        <v>0</v>
      </c>
      <c r="M382" s="250">
        <v>80000</v>
      </c>
      <c r="N382" s="250">
        <v>80000</v>
      </c>
      <c r="O382" s="250">
        <v>400000</v>
      </c>
      <c r="P382" s="246" t="s">
        <v>6</v>
      </c>
      <c r="Q382" s="246" t="s">
        <v>136</v>
      </c>
      <c r="R382" s="246" t="s">
        <v>137</v>
      </c>
      <c r="S382" s="252"/>
      <c r="T382" s="252"/>
      <c r="U382" s="251">
        <v>240000</v>
      </c>
      <c r="V382" s="251">
        <v>80000</v>
      </c>
      <c r="W382" s="251">
        <v>320000</v>
      </c>
      <c r="X382" s="251">
        <v>240000</v>
      </c>
      <c r="Y382" s="251">
        <v>80000</v>
      </c>
      <c r="Z382" s="251">
        <v>320000</v>
      </c>
      <c r="AA382" s="258">
        <v>1</v>
      </c>
      <c r="AB382" s="253">
        <v>9</v>
      </c>
      <c r="AC382" s="253">
        <v>9</v>
      </c>
      <c r="AD382" s="253">
        <v>18</v>
      </c>
    </row>
    <row r="383" spans="1:34" customHeight="1" ht="15">
      <c r="A383" s="246" t="s">
        <v>999</v>
      </c>
      <c r="B383" s="246" t="s">
        <v>15</v>
      </c>
      <c r="C383" s="246" t="s">
        <v>26</v>
      </c>
      <c r="D383" s="246" t="s">
        <v>59</v>
      </c>
      <c r="E383" s="247" t="s">
        <v>324</v>
      </c>
      <c r="F383" s="246" t="s">
        <v>1000</v>
      </c>
      <c r="G383" s="248" t="s">
        <v>103</v>
      </c>
      <c r="H383" s="249" t="s">
        <v>1001</v>
      </c>
      <c r="I383" s="246" t="s">
        <v>12</v>
      </c>
      <c r="J383" s="246" t="s">
        <v>135</v>
      </c>
      <c r="K383" s="250">
        <v>479640</v>
      </c>
      <c r="L383" s="250">
        <v>0</v>
      </c>
      <c r="M383" s="250">
        <v>159880</v>
      </c>
      <c r="N383" s="250">
        <v>159880</v>
      </c>
      <c r="O383" s="250">
        <v>799400</v>
      </c>
      <c r="P383" s="246" t="s">
        <v>6</v>
      </c>
      <c r="Q383" s="246" t="s">
        <v>136</v>
      </c>
      <c r="R383" s="246" t="s">
        <v>137</v>
      </c>
      <c r="S383" s="252"/>
      <c r="T383" s="252"/>
      <c r="U383" s="251">
        <v>479640</v>
      </c>
      <c r="V383" s="251">
        <v>159880</v>
      </c>
      <c r="W383" s="251">
        <v>639520</v>
      </c>
      <c r="X383" s="251">
        <v>479640</v>
      </c>
      <c r="Y383" s="251">
        <v>159880</v>
      </c>
      <c r="Z383" s="251">
        <v>639520</v>
      </c>
      <c r="AA383" s="258">
        <v>1</v>
      </c>
      <c r="AB383" s="253">
        <v>9</v>
      </c>
      <c r="AC383" s="253">
        <v>14</v>
      </c>
      <c r="AD383" s="253">
        <v>23</v>
      </c>
    </row>
    <row r="384" spans="1:34" customHeight="1" ht="15">
      <c r="A384" s="246" t="s">
        <v>1002</v>
      </c>
      <c r="B384" s="246" t="s">
        <v>15</v>
      </c>
      <c r="C384" s="246" t="s">
        <v>26</v>
      </c>
      <c r="D384" s="246" t="s">
        <v>13</v>
      </c>
      <c r="E384" s="247" t="s">
        <v>131</v>
      </c>
      <c r="F384" s="246" t="s">
        <v>1003</v>
      </c>
      <c r="G384" s="248" t="s">
        <v>103</v>
      </c>
      <c r="H384" s="249" t="s">
        <v>1004</v>
      </c>
      <c r="I384" s="246" t="s">
        <v>7</v>
      </c>
      <c r="J384" s="246" t="s">
        <v>199</v>
      </c>
      <c r="K384" s="250">
        <v>3689640</v>
      </c>
      <c r="L384" s="250">
        <v>0</v>
      </c>
      <c r="M384" s="250">
        <v>1229880</v>
      </c>
      <c r="N384" s="250">
        <v>1229880</v>
      </c>
      <c r="O384" s="250">
        <v>6149400</v>
      </c>
      <c r="P384" s="246" t="s">
        <v>6</v>
      </c>
      <c r="Q384" s="246" t="s">
        <v>136</v>
      </c>
      <c r="R384" s="246" t="s">
        <v>137</v>
      </c>
      <c r="S384" s="252"/>
      <c r="T384" s="252"/>
      <c r="U384" s="251">
        <v>3689640</v>
      </c>
      <c r="V384" s="251">
        <v>1229880</v>
      </c>
      <c r="W384" s="251">
        <v>4919520</v>
      </c>
      <c r="X384" s="251">
        <v>3687284.48</v>
      </c>
      <c r="Y384" s="251">
        <v>1229094.83</v>
      </c>
      <c r="Z384" s="251">
        <v>4916379.31</v>
      </c>
      <c r="AA384" s="258">
        <v>3</v>
      </c>
      <c r="AB384" s="253">
        <v>382</v>
      </c>
      <c r="AC384" s="253">
        <v>618</v>
      </c>
      <c r="AD384" s="253">
        <v>1000</v>
      </c>
    </row>
    <row r="385" spans="1:34" customHeight="1" ht="15">
      <c r="A385" s="246" t="s">
        <v>1005</v>
      </c>
      <c r="B385" s="246" t="s">
        <v>15</v>
      </c>
      <c r="C385" s="246" t="s">
        <v>26</v>
      </c>
      <c r="D385" s="246" t="s">
        <v>21</v>
      </c>
      <c r="E385" s="247" t="s">
        <v>131</v>
      </c>
      <c r="F385" s="246" t="s">
        <v>940</v>
      </c>
      <c r="G385" s="248" t="s">
        <v>103</v>
      </c>
      <c r="H385" s="249" t="s">
        <v>1006</v>
      </c>
      <c r="I385" s="246" t="s">
        <v>12</v>
      </c>
      <c r="J385" s="246" t="s">
        <v>135</v>
      </c>
      <c r="K385" s="250">
        <v>479976</v>
      </c>
      <c r="L385" s="250">
        <v>0</v>
      </c>
      <c r="M385" s="250">
        <v>159992</v>
      </c>
      <c r="N385" s="250">
        <v>159992</v>
      </c>
      <c r="O385" s="250">
        <v>799960</v>
      </c>
      <c r="P385" s="246" t="s">
        <v>6</v>
      </c>
      <c r="Q385" s="246" t="s">
        <v>136</v>
      </c>
      <c r="R385" s="246" t="s">
        <v>137</v>
      </c>
      <c r="S385" s="252"/>
      <c r="T385" s="252"/>
      <c r="U385" s="251">
        <v>479976</v>
      </c>
      <c r="V385" s="251">
        <v>159992</v>
      </c>
      <c r="W385" s="251">
        <v>639968</v>
      </c>
      <c r="X385" s="251">
        <v>479976</v>
      </c>
      <c r="Y385" s="251">
        <v>159992</v>
      </c>
      <c r="Z385" s="251">
        <v>639968</v>
      </c>
      <c r="AA385" s="258">
        <v>1</v>
      </c>
      <c r="AB385" s="253">
        <v>73</v>
      </c>
      <c r="AC385" s="253">
        <v>17</v>
      </c>
      <c r="AD385" s="253">
        <v>90</v>
      </c>
    </row>
    <row r="386" spans="1:34" customHeight="1" ht="15">
      <c r="A386" s="246" t="s">
        <v>1007</v>
      </c>
      <c r="B386" s="246" t="s">
        <v>15</v>
      </c>
      <c r="C386" s="246" t="s">
        <v>26</v>
      </c>
      <c r="D386" s="246" t="s">
        <v>45</v>
      </c>
      <c r="E386" s="247" t="s">
        <v>279</v>
      </c>
      <c r="F386" s="246" t="s">
        <v>1008</v>
      </c>
      <c r="G386" s="248" t="s">
        <v>103</v>
      </c>
      <c r="H386" s="249" t="s">
        <v>1009</v>
      </c>
      <c r="I386" s="246" t="s">
        <v>12</v>
      </c>
      <c r="J386" s="246" t="s">
        <v>135</v>
      </c>
      <c r="K386" s="250">
        <v>521400</v>
      </c>
      <c r="L386" s="250">
        <v>0</v>
      </c>
      <c r="M386" s="250">
        <v>173800</v>
      </c>
      <c r="N386" s="250">
        <v>173800</v>
      </c>
      <c r="O386" s="250">
        <v>869000</v>
      </c>
      <c r="P386" s="246" t="s">
        <v>6</v>
      </c>
      <c r="Q386" s="246" t="s">
        <v>136</v>
      </c>
      <c r="R386" s="246" t="s">
        <v>137</v>
      </c>
      <c r="S386" s="252"/>
      <c r="T386" s="252"/>
      <c r="U386" s="251">
        <v>522720</v>
      </c>
      <c r="V386" s="251">
        <v>174240</v>
      </c>
      <c r="W386" s="251">
        <v>696960</v>
      </c>
      <c r="X386" s="251">
        <v>521400</v>
      </c>
      <c r="Y386" s="251">
        <v>173800</v>
      </c>
      <c r="Z386" s="251">
        <v>695200</v>
      </c>
      <c r="AA386" s="258">
        <v>1</v>
      </c>
      <c r="AB386" s="253">
        <v>114</v>
      </c>
      <c r="AC386" s="253">
        <v>17</v>
      </c>
      <c r="AD386" s="253">
        <v>131</v>
      </c>
    </row>
    <row r="387" spans="1:34" customHeight="1" ht="15">
      <c r="A387" s="246" t="s">
        <v>1010</v>
      </c>
      <c r="B387" s="246" t="s">
        <v>15</v>
      </c>
      <c r="C387" s="246" t="s">
        <v>26</v>
      </c>
      <c r="D387" s="246" t="s">
        <v>59</v>
      </c>
      <c r="E387" s="247" t="s">
        <v>279</v>
      </c>
      <c r="F387" s="246" t="s">
        <v>1011</v>
      </c>
      <c r="G387" s="248" t="s">
        <v>103</v>
      </c>
      <c r="H387" s="249" t="s">
        <v>1012</v>
      </c>
      <c r="I387" s="246" t="s">
        <v>12</v>
      </c>
      <c r="J387" s="246" t="s">
        <v>135</v>
      </c>
      <c r="K387" s="250">
        <v>475200</v>
      </c>
      <c r="L387" s="250">
        <v>0</v>
      </c>
      <c r="M387" s="250">
        <v>158400</v>
      </c>
      <c r="N387" s="250">
        <v>158400</v>
      </c>
      <c r="O387" s="250">
        <v>792000</v>
      </c>
      <c r="P387" s="246" t="s">
        <v>6</v>
      </c>
      <c r="Q387" s="246" t="s">
        <v>136</v>
      </c>
      <c r="R387" s="246" t="s">
        <v>137</v>
      </c>
      <c r="S387" s="252"/>
      <c r="T387" s="252"/>
      <c r="U387" s="251">
        <v>475200</v>
      </c>
      <c r="V387" s="251">
        <v>158400</v>
      </c>
      <c r="W387" s="251">
        <v>633600</v>
      </c>
      <c r="X387" s="251">
        <v>475200</v>
      </c>
      <c r="Y387" s="251">
        <v>158400</v>
      </c>
      <c r="Z387" s="251">
        <v>633600</v>
      </c>
      <c r="AA387" s="258">
        <v>1</v>
      </c>
      <c r="AB387" s="253">
        <v>23</v>
      </c>
      <c r="AC387" s="253">
        <v>19</v>
      </c>
      <c r="AD387" s="253">
        <v>42</v>
      </c>
    </row>
    <row r="388" spans="1:34" customHeight="1" ht="15">
      <c r="A388" s="246" t="s">
        <v>1013</v>
      </c>
      <c r="B388" s="246" t="s">
        <v>15</v>
      </c>
      <c r="C388" s="246" t="s">
        <v>26</v>
      </c>
      <c r="D388" s="246" t="s">
        <v>72</v>
      </c>
      <c r="E388" s="247" t="s">
        <v>320</v>
      </c>
      <c r="F388" s="246" t="s">
        <v>1014</v>
      </c>
      <c r="G388" s="248" t="s">
        <v>103</v>
      </c>
      <c r="H388" s="249" t="s">
        <v>1015</v>
      </c>
      <c r="I388" s="246" t="s">
        <v>7</v>
      </c>
      <c r="J388" s="246" t="s">
        <v>199</v>
      </c>
      <c r="K388" s="250">
        <v>7045719.6</v>
      </c>
      <c r="L388" s="250">
        <v>0</v>
      </c>
      <c r="M388" s="250">
        <v>2348573.2</v>
      </c>
      <c r="N388" s="250">
        <v>2348573.2</v>
      </c>
      <c r="O388" s="250">
        <v>11742866</v>
      </c>
      <c r="P388" s="246" t="s">
        <v>6</v>
      </c>
      <c r="Q388" s="246" t="s">
        <v>913</v>
      </c>
      <c r="R388" s="246"/>
      <c r="S388" s="252" t="s">
        <v>914</v>
      </c>
      <c r="T388" s="252" t="s">
        <v>915</v>
      </c>
      <c r="U388" s="251">
        <v>4470750</v>
      </c>
      <c r="V388" s="251">
        <v>2935716.5</v>
      </c>
      <c r="W388" s="251">
        <v>7406466.5</v>
      </c>
      <c r="X388" s="251">
        <v>0</v>
      </c>
      <c r="Y388" s="251">
        <v>0</v>
      </c>
      <c r="Z388" s="251">
        <v>0</v>
      </c>
      <c r="AA388" s="258">
        <v>2</v>
      </c>
      <c r="AB388" s="253">
        <v>126</v>
      </c>
      <c r="AC388" s="253">
        <v>148</v>
      </c>
      <c r="AD388" s="253">
        <v>274</v>
      </c>
    </row>
    <row r="389" spans="1:34" customHeight="1" ht="15">
      <c r="A389" s="246" t="s">
        <v>1016</v>
      </c>
      <c r="B389" s="246" t="s">
        <v>15</v>
      </c>
      <c r="C389" s="246" t="s">
        <v>26</v>
      </c>
      <c r="D389" s="246" t="s">
        <v>72</v>
      </c>
      <c r="E389" s="247" t="s">
        <v>346</v>
      </c>
      <c r="F389" s="246" t="s">
        <v>1017</v>
      </c>
      <c r="G389" s="248" t="s">
        <v>103</v>
      </c>
      <c r="H389" s="249" t="s">
        <v>1018</v>
      </c>
      <c r="I389" s="246" t="s">
        <v>7</v>
      </c>
      <c r="J389" s="246" t="s">
        <v>199</v>
      </c>
      <c r="K389" s="250">
        <v>7128741.6</v>
      </c>
      <c r="L389" s="250">
        <v>0</v>
      </c>
      <c r="M389" s="250">
        <v>2376247.2</v>
      </c>
      <c r="N389" s="250">
        <v>2376247.2</v>
      </c>
      <c r="O389" s="250">
        <v>11881236</v>
      </c>
      <c r="P389" s="246" t="s">
        <v>6</v>
      </c>
      <c r="Q389" s="246" t="s">
        <v>913</v>
      </c>
      <c r="R389" s="246"/>
      <c r="S389" s="252" t="s">
        <v>914</v>
      </c>
      <c r="T389" s="252" t="s">
        <v>915</v>
      </c>
      <c r="U389" s="251">
        <v>4558500</v>
      </c>
      <c r="V389" s="251">
        <v>2655223.09</v>
      </c>
      <c r="W389" s="251">
        <v>7213723.09</v>
      </c>
      <c r="X389" s="251">
        <v>0</v>
      </c>
      <c r="Y389" s="251">
        <v>0</v>
      </c>
      <c r="Z389" s="251">
        <v>0</v>
      </c>
      <c r="AA389" s="258">
        <v>3</v>
      </c>
      <c r="AB389" s="253">
        <v>198</v>
      </c>
      <c r="AC389" s="253">
        <v>221</v>
      </c>
      <c r="AD389" s="253">
        <v>419</v>
      </c>
    </row>
    <row r="390" spans="1:34" customHeight="1" ht="15">
      <c r="A390" s="246" t="s">
        <v>1019</v>
      </c>
      <c r="B390" s="246" t="s">
        <v>15</v>
      </c>
      <c r="C390" s="246" t="s">
        <v>26</v>
      </c>
      <c r="D390" s="246" t="s">
        <v>59</v>
      </c>
      <c r="E390" s="247" t="s">
        <v>324</v>
      </c>
      <c r="F390" s="246" t="s">
        <v>1020</v>
      </c>
      <c r="G390" s="248" t="s">
        <v>103</v>
      </c>
      <c r="H390" s="249" t="s">
        <v>1021</v>
      </c>
      <c r="I390" s="246" t="s">
        <v>12</v>
      </c>
      <c r="J390" s="246" t="s">
        <v>135</v>
      </c>
      <c r="K390" s="250">
        <v>479520</v>
      </c>
      <c r="L390" s="250">
        <v>0</v>
      </c>
      <c r="M390" s="250">
        <v>159840</v>
      </c>
      <c r="N390" s="250">
        <v>159840</v>
      </c>
      <c r="O390" s="250">
        <v>799200</v>
      </c>
      <c r="P390" s="246" t="s">
        <v>6</v>
      </c>
      <c r="Q390" s="246" t="s">
        <v>136</v>
      </c>
      <c r="R390" s="246" t="s">
        <v>137</v>
      </c>
      <c r="S390" s="252"/>
      <c r="T390" s="252"/>
      <c r="U390" s="251">
        <v>479520</v>
      </c>
      <c r="V390" s="251">
        <v>159840</v>
      </c>
      <c r="W390" s="251">
        <v>639360</v>
      </c>
      <c r="X390" s="251">
        <v>479520</v>
      </c>
      <c r="Y390" s="251">
        <v>159840</v>
      </c>
      <c r="Z390" s="251">
        <v>639360</v>
      </c>
      <c r="AA390" s="258">
        <v>1</v>
      </c>
      <c r="AB390" s="253">
        <v>15</v>
      </c>
      <c r="AC390" s="253">
        <v>20</v>
      </c>
      <c r="AD390" s="253">
        <v>35</v>
      </c>
    </row>
    <row r="391" spans="1:34" customHeight="1" ht="15">
      <c r="A391" s="246" t="s">
        <v>1022</v>
      </c>
      <c r="B391" s="246" t="s">
        <v>15</v>
      </c>
      <c r="C391" s="246" t="s">
        <v>26</v>
      </c>
      <c r="D391" s="246" t="s">
        <v>59</v>
      </c>
      <c r="E391" s="247" t="s">
        <v>333</v>
      </c>
      <c r="F391" s="246" t="s">
        <v>1023</v>
      </c>
      <c r="G391" s="248" t="s">
        <v>103</v>
      </c>
      <c r="H391" s="249" t="s">
        <v>1024</v>
      </c>
      <c r="I391" s="246" t="s">
        <v>7</v>
      </c>
      <c r="J391" s="246" t="s">
        <v>199</v>
      </c>
      <c r="K391" s="250">
        <v>8998911.449999999</v>
      </c>
      <c r="L391" s="250">
        <v>0</v>
      </c>
      <c r="M391" s="250">
        <v>2999637.15</v>
      </c>
      <c r="N391" s="250">
        <v>2999637.15</v>
      </c>
      <c r="O391" s="250">
        <v>14998185.75</v>
      </c>
      <c r="P391" s="246" t="s">
        <v>6</v>
      </c>
      <c r="Q391" s="246" t="s">
        <v>136</v>
      </c>
      <c r="R391" s="246" t="s">
        <v>137</v>
      </c>
      <c r="S391" s="252"/>
      <c r="T391" s="252"/>
      <c r="U391" s="251">
        <v>8998911.449999999</v>
      </c>
      <c r="V391" s="251">
        <v>2999637.15</v>
      </c>
      <c r="W391" s="251">
        <v>11998548.6</v>
      </c>
      <c r="X391" s="251">
        <v>8998911.449999999</v>
      </c>
      <c r="Y391" s="251">
        <v>2999637.15</v>
      </c>
      <c r="Z391" s="251">
        <v>11998548.6</v>
      </c>
      <c r="AA391" s="258">
        <v>2</v>
      </c>
      <c r="AB391" s="253">
        <v>54</v>
      </c>
      <c r="AC391" s="253">
        <v>91</v>
      </c>
      <c r="AD391" s="253">
        <v>145</v>
      </c>
    </row>
    <row r="392" spans="1:34" customHeight="1" ht="15">
      <c r="A392" s="246" t="s">
        <v>1025</v>
      </c>
      <c r="B392" s="246" t="s">
        <v>15</v>
      </c>
      <c r="C392" s="246" t="s">
        <v>26</v>
      </c>
      <c r="D392" s="246" t="s">
        <v>72</v>
      </c>
      <c r="E392" s="247" t="s">
        <v>279</v>
      </c>
      <c r="F392" s="246" t="s">
        <v>975</v>
      </c>
      <c r="G392" s="248" t="s">
        <v>103</v>
      </c>
      <c r="H392" s="249" t="s">
        <v>964</v>
      </c>
      <c r="I392" s="246" t="s">
        <v>12</v>
      </c>
      <c r="J392" s="246" t="s">
        <v>135</v>
      </c>
      <c r="K392" s="250">
        <v>479520</v>
      </c>
      <c r="L392" s="250">
        <v>0</v>
      </c>
      <c r="M392" s="250">
        <v>159840</v>
      </c>
      <c r="N392" s="250">
        <v>159840</v>
      </c>
      <c r="O392" s="250">
        <v>799200</v>
      </c>
      <c r="P392" s="246" t="s">
        <v>6</v>
      </c>
      <c r="Q392" s="246" t="s">
        <v>136</v>
      </c>
      <c r="R392" s="246" t="s">
        <v>182</v>
      </c>
      <c r="S392" s="252"/>
      <c r="T392" s="252"/>
      <c r="U392" s="251">
        <v>479520</v>
      </c>
      <c r="V392" s="251">
        <v>159840</v>
      </c>
      <c r="W392" s="251">
        <v>639360</v>
      </c>
      <c r="X392" s="251">
        <v>479520</v>
      </c>
      <c r="Y392" s="251">
        <v>159840</v>
      </c>
      <c r="Z392" s="251">
        <v>639360</v>
      </c>
      <c r="AA392" s="258">
        <v>1</v>
      </c>
      <c r="AB392" s="253">
        <v>18</v>
      </c>
      <c r="AC392" s="253">
        <v>32</v>
      </c>
      <c r="AD392" s="253">
        <v>50</v>
      </c>
    </row>
    <row r="393" spans="1:34" customHeight="1" ht="15">
      <c r="A393" s="246" t="s">
        <v>1026</v>
      </c>
      <c r="B393" s="246" t="s">
        <v>15</v>
      </c>
      <c r="C393" s="246" t="s">
        <v>28</v>
      </c>
      <c r="D393" s="246" t="s">
        <v>35</v>
      </c>
      <c r="E393" s="247" t="s">
        <v>272</v>
      </c>
      <c r="F393" s="246" t="s">
        <v>1027</v>
      </c>
      <c r="G393" s="248" t="s">
        <v>103</v>
      </c>
      <c r="H393" s="249" t="s">
        <v>1028</v>
      </c>
      <c r="I393" s="246" t="s">
        <v>12</v>
      </c>
      <c r="J393" s="246" t="s">
        <v>135</v>
      </c>
      <c r="K393" s="250">
        <v>480000</v>
      </c>
      <c r="L393" s="250">
        <v>0</v>
      </c>
      <c r="M393" s="250">
        <v>160000</v>
      </c>
      <c r="N393" s="250">
        <v>160000</v>
      </c>
      <c r="O393" s="250">
        <v>800000</v>
      </c>
      <c r="P393" s="246" t="s">
        <v>6</v>
      </c>
      <c r="Q393" s="246" t="s">
        <v>136</v>
      </c>
      <c r="R393" s="246" t="s">
        <v>137</v>
      </c>
      <c r="S393" s="252"/>
      <c r="T393" s="252"/>
      <c r="U393" s="251">
        <v>480000</v>
      </c>
      <c r="V393" s="251">
        <v>160000</v>
      </c>
      <c r="W393" s="251">
        <v>640000</v>
      </c>
      <c r="X393" s="251">
        <v>480000</v>
      </c>
      <c r="Y393" s="251">
        <v>160000</v>
      </c>
      <c r="Z393" s="251">
        <v>640000</v>
      </c>
      <c r="AA393" s="258">
        <v>1</v>
      </c>
      <c r="AB393" s="253">
        <v>18</v>
      </c>
      <c r="AC393" s="253">
        <v>16</v>
      </c>
      <c r="AD393" s="253">
        <v>34</v>
      </c>
    </row>
    <row r="394" spans="1:34" customHeight="1" ht="15">
      <c r="A394" s="246" t="s">
        <v>1029</v>
      </c>
      <c r="B394" s="246" t="s">
        <v>15</v>
      </c>
      <c r="C394" s="246" t="s">
        <v>28</v>
      </c>
      <c r="D394" s="246" t="s">
        <v>35</v>
      </c>
      <c r="E394" s="247" t="s">
        <v>272</v>
      </c>
      <c r="F394" s="246" t="s">
        <v>1030</v>
      </c>
      <c r="G394" s="248" t="s">
        <v>103</v>
      </c>
      <c r="H394" s="249" t="s">
        <v>1031</v>
      </c>
      <c r="I394" s="246" t="s">
        <v>12</v>
      </c>
      <c r="J394" s="246" t="s">
        <v>135</v>
      </c>
      <c r="K394" s="250">
        <v>480000</v>
      </c>
      <c r="L394" s="250">
        <v>0</v>
      </c>
      <c r="M394" s="250">
        <v>160000</v>
      </c>
      <c r="N394" s="250">
        <v>160000</v>
      </c>
      <c r="O394" s="250">
        <v>800000</v>
      </c>
      <c r="P394" s="246" t="s">
        <v>6</v>
      </c>
      <c r="Q394" s="246" t="s">
        <v>136</v>
      </c>
      <c r="R394" s="246" t="s">
        <v>137</v>
      </c>
      <c r="S394" s="252"/>
      <c r="T394" s="252"/>
      <c r="U394" s="251">
        <v>480000</v>
      </c>
      <c r="V394" s="251">
        <v>160000</v>
      </c>
      <c r="W394" s="251">
        <v>640000</v>
      </c>
      <c r="X394" s="251">
        <v>480000</v>
      </c>
      <c r="Y394" s="251">
        <v>160000</v>
      </c>
      <c r="Z394" s="251">
        <v>640000</v>
      </c>
      <c r="AA394" s="258">
        <v>1</v>
      </c>
      <c r="AB394" s="253">
        <v>21</v>
      </c>
      <c r="AC394" s="253">
        <v>31</v>
      </c>
      <c r="AD394" s="253">
        <v>52</v>
      </c>
    </row>
    <row r="395" spans="1:34" customHeight="1" ht="15">
      <c r="A395" s="246" t="s">
        <v>1032</v>
      </c>
      <c r="B395" s="246" t="s">
        <v>15</v>
      </c>
      <c r="C395" s="246" t="s">
        <v>28</v>
      </c>
      <c r="D395" s="246" t="s">
        <v>35</v>
      </c>
      <c r="E395" s="247" t="s">
        <v>272</v>
      </c>
      <c r="F395" s="246" t="s">
        <v>1033</v>
      </c>
      <c r="G395" s="248" t="s">
        <v>103</v>
      </c>
      <c r="H395" s="249" t="s">
        <v>1034</v>
      </c>
      <c r="I395" s="246" t="s">
        <v>12</v>
      </c>
      <c r="J395" s="246" t="s">
        <v>135</v>
      </c>
      <c r="K395" s="250">
        <v>456000</v>
      </c>
      <c r="L395" s="250">
        <v>0</v>
      </c>
      <c r="M395" s="250">
        <v>152000</v>
      </c>
      <c r="N395" s="250">
        <v>152000</v>
      </c>
      <c r="O395" s="250">
        <v>760000</v>
      </c>
      <c r="P395" s="246" t="s">
        <v>6</v>
      </c>
      <c r="Q395" s="246" t="s">
        <v>136</v>
      </c>
      <c r="R395" s="246" t="s">
        <v>137</v>
      </c>
      <c r="S395" s="252"/>
      <c r="T395" s="252"/>
      <c r="U395" s="251">
        <v>456000</v>
      </c>
      <c r="V395" s="251">
        <v>152000</v>
      </c>
      <c r="W395" s="251">
        <v>608000</v>
      </c>
      <c r="X395" s="251">
        <v>456000</v>
      </c>
      <c r="Y395" s="251">
        <v>152000</v>
      </c>
      <c r="Z395" s="251">
        <v>608000</v>
      </c>
      <c r="AA395" s="258">
        <v>1</v>
      </c>
      <c r="AB395" s="253">
        <v>52</v>
      </c>
      <c r="AC395" s="253">
        <v>274</v>
      </c>
      <c r="AD395" s="253">
        <v>326</v>
      </c>
    </row>
    <row r="396" spans="1:34" customHeight="1" ht="15">
      <c r="A396" s="246" t="s">
        <v>1035</v>
      </c>
      <c r="B396" s="246" t="s">
        <v>15</v>
      </c>
      <c r="C396" s="246" t="s">
        <v>28</v>
      </c>
      <c r="D396" s="246" t="s">
        <v>35</v>
      </c>
      <c r="E396" s="247" t="s">
        <v>272</v>
      </c>
      <c r="F396" s="246" t="s">
        <v>1033</v>
      </c>
      <c r="G396" s="248" t="s">
        <v>103</v>
      </c>
      <c r="H396" s="249" t="s">
        <v>1036</v>
      </c>
      <c r="I396" s="246" t="s">
        <v>12</v>
      </c>
      <c r="J396" s="246" t="s">
        <v>135</v>
      </c>
      <c r="K396" s="250">
        <v>478512</v>
      </c>
      <c r="L396" s="250">
        <v>0</v>
      </c>
      <c r="M396" s="250">
        <v>159504</v>
      </c>
      <c r="N396" s="250">
        <v>159504</v>
      </c>
      <c r="O396" s="250">
        <v>797520</v>
      </c>
      <c r="P396" s="246" t="s">
        <v>6</v>
      </c>
      <c r="Q396" s="246" t="s">
        <v>136</v>
      </c>
      <c r="R396" s="246" t="s">
        <v>137</v>
      </c>
      <c r="S396" s="252"/>
      <c r="T396" s="252"/>
      <c r="U396" s="251">
        <v>478512</v>
      </c>
      <c r="V396" s="251">
        <v>159504</v>
      </c>
      <c r="W396" s="251">
        <v>638016</v>
      </c>
      <c r="X396" s="251">
        <v>478512</v>
      </c>
      <c r="Y396" s="251">
        <v>159504</v>
      </c>
      <c r="Z396" s="251">
        <v>638016</v>
      </c>
      <c r="AA396" s="258">
        <v>1</v>
      </c>
      <c r="AB396" s="253">
        <v>0</v>
      </c>
      <c r="AC396" s="253">
        <v>20</v>
      </c>
      <c r="AD396" s="253">
        <v>20</v>
      </c>
    </row>
    <row r="397" spans="1:34" customHeight="1" ht="15">
      <c r="A397" s="246" t="s">
        <v>1037</v>
      </c>
      <c r="B397" s="246" t="s">
        <v>15</v>
      </c>
      <c r="C397" s="246" t="s">
        <v>28</v>
      </c>
      <c r="D397" s="246" t="s">
        <v>35</v>
      </c>
      <c r="E397" s="247" t="s">
        <v>324</v>
      </c>
      <c r="F397" s="246" t="s">
        <v>1038</v>
      </c>
      <c r="G397" s="248" t="s">
        <v>103</v>
      </c>
      <c r="H397" s="249" t="s">
        <v>1039</v>
      </c>
      <c r="I397" s="246" t="s">
        <v>12</v>
      </c>
      <c r="J397" s="246" t="s">
        <v>135</v>
      </c>
      <c r="K397" s="250">
        <v>480000</v>
      </c>
      <c r="L397" s="250">
        <v>0</v>
      </c>
      <c r="M397" s="250">
        <v>160000</v>
      </c>
      <c r="N397" s="250">
        <v>160000</v>
      </c>
      <c r="O397" s="250">
        <v>800000</v>
      </c>
      <c r="P397" s="246" t="s">
        <v>6</v>
      </c>
      <c r="Q397" s="246" t="s">
        <v>136</v>
      </c>
      <c r="R397" s="246" t="s">
        <v>1040</v>
      </c>
      <c r="S397" s="252"/>
      <c r="T397" s="252"/>
      <c r="U397" s="251">
        <v>480000</v>
      </c>
      <c r="V397" s="251">
        <v>160000</v>
      </c>
      <c r="W397" s="251">
        <v>640000</v>
      </c>
      <c r="X397" s="251">
        <v>480000</v>
      </c>
      <c r="Y397" s="251">
        <v>160000</v>
      </c>
      <c r="Z397" s="251">
        <v>640000</v>
      </c>
      <c r="AA397" s="258">
        <v>1</v>
      </c>
      <c r="AB397" s="253">
        <v>12</v>
      </c>
      <c r="AC397" s="253">
        <v>30</v>
      </c>
      <c r="AD397" s="253">
        <v>42</v>
      </c>
    </row>
    <row r="398" spans="1:34" customHeight="1" ht="15">
      <c r="A398" s="246" t="s">
        <v>1041</v>
      </c>
      <c r="B398" s="246" t="s">
        <v>15</v>
      </c>
      <c r="C398" s="246" t="s">
        <v>28</v>
      </c>
      <c r="D398" s="246" t="s">
        <v>35</v>
      </c>
      <c r="E398" s="247" t="s">
        <v>272</v>
      </c>
      <c r="F398" s="246" t="s">
        <v>1030</v>
      </c>
      <c r="G398" s="248" t="s">
        <v>103</v>
      </c>
      <c r="H398" s="249" t="s">
        <v>1042</v>
      </c>
      <c r="I398" s="246" t="s">
        <v>12</v>
      </c>
      <c r="J398" s="246" t="s">
        <v>135</v>
      </c>
      <c r="K398" s="250">
        <v>480000</v>
      </c>
      <c r="L398" s="250">
        <v>0</v>
      </c>
      <c r="M398" s="250">
        <v>160000</v>
      </c>
      <c r="N398" s="250">
        <v>160000</v>
      </c>
      <c r="O398" s="250">
        <v>800000</v>
      </c>
      <c r="P398" s="246" t="s">
        <v>6</v>
      </c>
      <c r="Q398" s="246" t="s">
        <v>136</v>
      </c>
      <c r="R398" s="246" t="s">
        <v>137</v>
      </c>
      <c r="S398" s="252"/>
      <c r="T398" s="252"/>
      <c r="U398" s="251">
        <v>480000</v>
      </c>
      <c r="V398" s="251">
        <v>160000</v>
      </c>
      <c r="W398" s="251">
        <v>640000</v>
      </c>
      <c r="X398" s="251">
        <v>480000</v>
      </c>
      <c r="Y398" s="251">
        <v>160000</v>
      </c>
      <c r="Z398" s="251">
        <v>640000</v>
      </c>
      <c r="AA398" s="258">
        <v>1</v>
      </c>
      <c r="AB398" s="253">
        <v>0</v>
      </c>
      <c r="AC398" s="253">
        <v>100</v>
      </c>
      <c r="AD398" s="253">
        <v>100</v>
      </c>
    </row>
    <row r="399" spans="1:34" customHeight="1" ht="15">
      <c r="A399" s="246" t="s">
        <v>1043</v>
      </c>
      <c r="B399" s="246" t="s">
        <v>15</v>
      </c>
      <c r="C399" s="246" t="s">
        <v>28</v>
      </c>
      <c r="D399" s="246" t="s">
        <v>35</v>
      </c>
      <c r="E399" s="247" t="s">
        <v>272</v>
      </c>
      <c r="F399" s="246" t="s">
        <v>1030</v>
      </c>
      <c r="G399" s="248" t="s">
        <v>103</v>
      </c>
      <c r="H399" s="249" t="s">
        <v>1044</v>
      </c>
      <c r="I399" s="246" t="s">
        <v>12</v>
      </c>
      <c r="J399" s="246" t="s">
        <v>135</v>
      </c>
      <c r="K399" s="250">
        <v>480000</v>
      </c>
      <c r="L399" s="250">
        <v>0</v>
      </c>
      <c r="M399" s="250">
        <v>160000</v>
      </c>
      <c r="N399" s="250">
        <v>160000</v>
      </c>
      <c r="O399" s="250">
        <v>800000</v>
      </c>
      <c r="P399" s="246" t="s">
        <v>6</v>
      </c>
      <c r="Q399" s="246" t="s">
        <v>136</v>
      </c>
      <c r="R399" s="246" t="s">
        <v>137</v>
      </c>
      <c r="S399" s="252"/>
      <c r="T399" s="252"/>
      <c r="U399" s="251">
        <v>480000</v>
      </c>
      <c r="V399" s="251">
        <v>160000</v>
      </c>
      <c r="W399" s="251">
        <v>640000</v>
      </c>
      <c r="X399" s="251">
        <v>480000</v>
      </c>
      <c r="Y399" s="251">
        <v>160000</v>
      </c>
      <c r="Z399" s="251">
        <v>640000</v>
      </c>
      <c r="AA399" s="258">
        <v>1</v>
      </c>
      <c r="AB399" s="253">
        <v>0</v>
      </c>
      <c r="AC399" s="253">
        <v>32</v>
      </c>
      <c r="AD399" s="253">
        <v>32</v>
      </c>
    </row>
    <row r="400" spans="1:34" customHeight="1" ht="15">
      <c r="A400" s="246" t="s">
        <v>1045</v>
      </c>
      <c r="B400" s="246" t="s">
        <v>15</v>
      </c>
      <c r="C400" s="246" t="s">
        <v>28</v>
      </c>
      <c r="D400" s="246" t="s">
        <v>35</v>
      </c>
      <c r="E400" s="247" t="s">
        <v>324</v>
      </c>
      <c r="F400" s="246" t="s">
        <v>1046</v>
      </c>
      <c r="G400" s="248" t="s">
        <v>103</v>
      </c>
      <c r="H400" s="249" t="s">
        <v>1047</v>
      </c>
      <c r="I400" s="246" t="s">
        <v>12</v>
      </c>
      <c r="J400" s="246" t="s">
        <v>135</v>
      </c>
      <c r="K400" s="250">
        <v>480000</v>
      </c>
      <c r="L400" s="250">
        <v>0</v>
      </c>
      <c r="M400" s="250">
        <v>160000</v>
      </c>
      <c r="N400" s="250">
        <v>160000</v>
      </c>
      <c r="O400" s="250">
        <v>800000</v>
      </c>
      <c r="P400" s="246" t="s">
        <v>6</v>
      </c>
      <c r="Q400" s="246" t="s">
        <v>136</v>
      </c>
      <c r="R400" s="246" t="s">
        <v>137</v>
      </c>
      <c r="S400" s="252"/>
      <c r="T400" s="252"/>
      <c r="U400" s="251">
        <v>480000</v>
      </c>
      <c r="V400" s="251">
        <v>160000</v>
      </c>
      <c r="W400" s="251">
        <v>640000</v>
      </c>
      <c r="X400" s="251">
        <v>480000</v>
      </c>
      <c r="Y400" s="251">
        <v>160000</v>
      </c>
      <c r="Z400" s="251">
        <v>640000</v>
      </c>
      <c r="AA400" s="258">
        <v>1</v>
      </c>
      <c r="AB400" s="253">
        <v>40</v>
      </c>
      <c r="AC400" s="253">
        <v>210</v>
      </c>
      <c r="AD400" s="253">
        <v>250</v>
      </c>
    </row>
    <row r="401" spans="1:34" customHeight="1" ht="15">
      <c r="A401" s="246" t="s">
        <v>1048</v>
      </c>
      <c r="B401" s="246" t="s">
        <v>15</v>
      </c>
      <c r="C401" s="246" t="s">
        <v>28</v>
      </c>
      <c r="D401" s="246" t="s">
        <v>35</v>
      </c>
      <c r="E401" s="247" t="s">
        <v>324</v>
      </c>
      <c r="F401" s="246" t="s">
        <v>1049</v>
      </c>
      <c r="G401" s="248" t="s">
        <v>103</v>
      </c>
      <c r="H401" s="249" t="s">
        <v>1050</v>
      </c>
      <c r="I401" s="246" t="s">
        <v>12</v>
      </c>
      <c r="J401" s="246" t="s">
        <v>135</v>
      </c>
      <c r="K401" s="250">
        <v>480000</v>
      </c>
      <c r="L401" s="250">
        <v>0</v>
      </c>
      <c r="M401" s="250">
        <v>160000</v>
      </c>
      <c r="N401" s="250">
        <v>160000</v>
      </c>
      <c r="O401" s="250">
        <v>800000</v>
      </c>
      <c r="P401" s="246" t="s">
        <v>6</v>
      </c>
      <c r="Q401" s="246" t="s">
        <v>136</v>
      </c>
      <c r="R401" s="246" t="s">
        <v>137</v>
      </c>
      <c r="S401" s="252"/>
      <c r="T401" s="252"/>
      <c r="U401" s="251">
        <v>480000</v>
      </c>
      <c r="V401" s="251">
        <v>160000</v>
      </c>
      <c r="W401" s="251">
        <v>640000</v>
      </c>
      <c r="X401" s="251">
        <v>480000</v>
      </c>
      <c r="Y401" s="251">
        <v>160000</v>
      </c>
      <c r="Z401" s="251">
        <v>640000</v>
      </c>
      <c r="AA401" s="258">
        <v>1</v>
      </c>
      <c r="AB401" s="253">
        <v>0</v>
      </c>
      <c r="AC401" s="253">
        <v>30</v>
      </c>
      <c r="AD401" s="253">
        <v>30</v>
      </c>
    </row>
    <row r="402" spans="1:34" customHeight="1" ht="15">
      <c r="A402" s="246" t="s">
        <v>1051</v>
      </c>
      <c r="B402" s="246" t="s">
        <v>15</v>
      </c>
      <c r="C402" s="246" t="s">
        <v>28</v>
      </c>
      <c r="D402" s="246" t="s">
        <v>35</v>
      </c>
      <c r="E402" s="247" t="s">
        <v>324</v>
      </c>
      <c r="F402" s="246" t="s">
        <v>1052</v>
      </c>
      <c r="G402" s="248" t="s">
        <v>103</v>
      </c>
      <c r="H402" s="249" t="s">
        <v>1053</v>
      </c>
      <c r="I402" s="246" t="s">
        <v>12</v>
      </c>
      <c r="J402" s="246" t="s">
        <v>135</v>
      </c>
      <c r="K402" s="250">
        <v>480000</v>
      </c>
      <c r="L402" s="250">
        <v>0</v>
      </c>
      <c r="M402" s="250">
        <v>160000</v>
      </c>
      <c r="N402" s="250">
        <v>160000</v>
      </c>
      <c r="O402" s="250">
        <v>800000</v>
      </c>
      <c r="P402" s="246" t="s">
        <v>6</v>
      </c>
      <c r="Q402" s="246" t="s">
        <v>136</v>
      </c>
      <c r="R402" s="246" t="s">
        <v>137</v>
      </c>
      <c r="S402" s="252"/>
      <c r="T402" s="252"/>
      <c r="U402" s="251">
        <v>480000</v>
      </c>
      <c r="V402" s="251">
        <v>160000</v>
      </c>
      <c r="W402" s="251">
        <v>640000</v>
      </c>
      <c r="X402" s="251">
        <v>480000</v>
      </c>
      <c r="Y402" s="251">
        <v>160000</v>
      </c>
      <c r="Z402" s="251">
        <v>640000</v>
      </c>
      <c r="AA402" s="258">
        <v>1</v>
      </c>
      <c r="AB402" s="253">
        <v>9</v>
      </c>
      <c r="AC402" s="253">
        <v>25</v>
      </c>
      <c r="AD402" s="253">
        <v>34</v>
      </c>
    </row>
    <row r="403" spans="1:34" customHeight="1" ht="15">
      <c r="A403" s="246" t="s">
        <v>1054</v>
      </c>
      <c r="B403" s="246" t="s">
        <v>15</v>
      </c>
      <c r="C403" s="246" t="s">
        <v>28</v>
      </c>
      <c r="D403" s="246" t="s">
        <v>35</v>
      </c>
      <c r="E403" s="247" t="s">
        <v>272</v>
      </c>
      <c r="F403" s="246" t="s">
        <v>1055</v>
      </c>
      <c r="G403" s="248" t="s">
        <v>103</v>
      </c>
      <c r="H403" s="249" t="s">
        <v>1056</v>
      </c>
      <c r="I403" s="246" t="s">
        <v>12</v>
      </c>
      <c r="J403" s="246" t="s">
        <v>135</v>
      </c>
      <c r="K403" s="250">
        <v>480000</v>
      </c>
      <c r="L403" s="250">
        <v>0</v>
      </c>
      <c r="M403" s="250">
        <v>160000</v>
      </c>
      <c r="N403" s="250">
        <v>160000</v>
      </c>
      <c r="O403" s="250">
        <v>800000</v>
      </c>
      <c r="P403" s="246" t="s">
        <v>6</v>
      </c>
      <c r="Q403" s="246" t="s">
        <v>136</v>
      </c>
      <c r="R403" s="246" t="s">
        <v>215</v>
      </c>
      <c r="S403" s="252"/>
      <c r="T403" s="252"/>
      <c r="U403" s="251">
        <v>480000</v>
      </c>
      <c r="V403" s="251">
        <v>160000</v>
      </c>
      <c r="W403" s="251">
        <v>640000</v>
      </c>
      <c r="X403" s="251">
        <v>480000</v>
      </c>
      <c r="Y403" s="251">
        <v>160000</v>
      </c>
      <c r="Z403" s="251">
        <v>640000</v>
      </c>
      <c r="AA403" s="258">
        <v>1</v>
      </c>
      <c r="AB403" s="253">
        <v>109</v>
      </c>
      <c r="AC403" s="253">
        <v>49</v>
      </c>
      <c r="AD403" s="253">
        <v>158</v>
      </c>
    </row>
    <row r="404" spans="1:34" customHeight="1" ht="15">
      <c r="A404" s="246" t="s">
        <v>1057</v>
      </c>
      <c r="B404" s="246" t="s">
        <v>15</v>
      </c>
      <c r="C404" s="246" t="s">
        <v>28</v>
      </c>
      <c r="D404" s="246" t="s">
        <v>48</v>
      </c>
      <c r="E404" s="247" t="s">
        <v>333</v>
      </c>
      <c r="F404" s="246" t="s">
        <v>1058</v>
      </c>
      <c r="G404" s="248" t="s">
        <v>103</v>
      </c>
      <c r="H404" s="249" t="s">
        <v>1059</v>
      </c>
      <c r="I404" s="246" t="s">
        <v>12</v>
      </c>
      <c r="J404" s="246" t="s">
        <v>135</v>
      </c>
      <c r="K404" s="250">
        <v>480000</v>
      </c>
      <c r="L404" s="250">
        <v>0</v>
      </c>
      <c r="M404" s="250">
        <v>160000</v>
      </c>
      <c r="N404" s="250">
        <v>160000</v>
      </c>
      <c r="O404" s="250">
        <v>800000</v>
      </c>
      <c r="P404" s="246" t="s">
        <v>6</v>
      </c>
      <c r="Q404" s="246" t="s">
        <v>136</v>
      </c>
      <c r="R404" s="246" t="s">
        <v>137</v>
      </c>
      <c r="S404" s="252"/>
      <c r="T404" s="252"/>
      <c r="U404" s="251">
        <v>480000</v>
      </c>
      <c r="V404" s="251">
        <v>160000</v>
      </c>
      <c r="W404" s="251">
        <v>640000</v>
      </c>
      <c r="X404" s="251">
        <v>480000</v>
      </c>
      <c r="Y404" s="251">
        <v>160000</v>
      </c>
      <c r="Z404" s="251">
        <v>640000</v>
      </c>
      <c r="AA404" s="258">
        <v>1</v>
      </c>
      <c r="AB404" s="253">
        <v>30</v>
      </c>
      <c r="AC404" s="253">
        <v>16</v>
      </c>
      <c r="AD404" s="253">
        <v>46</v>
      </c>
    </row>
    <row r="405" spans="1:34" customHeight="1" ht="15">
      <c r="A405" s="246" t="s">
        <v>1060</v>
      </c>
      <c r="B405" s="246" t="s">
        <v>15</v>
      </c>
      <c r="C405" s="246" t="s">
        <v>28</v>
      </c>
      <c r="D405" s="246" t="s">
        <v>48</v>
      </c>
      <c r="E405" s="247" t="s">
        <v>333</v>
      </c>
      <c r="F405" s="246" t="s">
        <v>1061</v>
      </c>
      <c r="G405" s="248" t="s">
        <v>103</v>
      </c>
      <c r="H405" s="249" t="s">
        <v>1062</v>
      </c>
      <c r="I405" s="246" t="s">
        <v>12</v>
      </c>
      <c r="J405" s="246" t="s">
        <v>135</v>
      </c>
      <c r="K405" s="250">
        <v>456000</v>
      </c>
      <c r="L405" s="250">
        <v>0</v>
      </c>
      <c r="M405" s="250">
        <v>152000</v>
      </c>
      <c r="N405" s="250">
        <v>152000</v>
      </c>
      <c r="O405" s="250">
        <v>760000</v>
      </c>
      <c r="P405" s="246" t="s">
        <v>6</v>
      </c>
      <c r="Q405" s="246" t="s">
        <v>931</v>
      </c>
      <c r="R405" s="246" t="s">
        <v>1063</v>
      </c>
      <c r="S405" s="252"/>
      <c r="T405" s="252"/>
      <c r="U405" s="251">
        <v>456000</v>
      </c>
      <c r="V405" s="251">
        <v>152000</v>
      </c>
      <c r="W405" s="251">
        <v>608000</v>
      </c>
      <c r="X405" s="251">
        <v>456000</v>
      </c>
      <c r="Y405" s="251">
        <v>152000</v>
      </c>
      <c r="Z405" s="251">
        <v>608000</v>
      </c>
      <c r="AA405" s="258">
        <v>25</v>
      </c>
      <c r="AB405" s="253">
        <v>1581</v>
      </c>
      <c r="AC405" s="253">
        <v>1133</v>
      </c>
      <c r="AD405" s="253">
        <v>2714</v>
      </c>
    </row>
    <row r="406" spans="1:34" customHeight="1" ht="15">
      <c r="A406" s="246" t="s">
        <v>1064</v>
      </c>
      <c r="B406" s="246" t="s">
        <v>15</v>
      </c>
      <c r="C406" s="246" t="s">
        <v>28</v>
      </c>
      <c r="D406" s="246" t="s">
        <v>48</v>
      </c>
      <c r="E406" s="247" t="s">
        <v>320</v>
      </c>
      <c r="F406" s="246" t="s">
        <v>1065</v>
      </c>
      <c r="G406" s="248" t="s">
        <v>103</v>
      </c>
      <c r="H406" s="249" t="s">
        <v>1066</v>
      </c>
      <c r="I406" s="246" t="s">
        <v>12</v>
      </c>
      <c r="J406" s="246" t="s">
        <v>135</v>
      </c>
      <c r="K406" s="250">
        <v>452160</v>
      </c>
      <c r="L406" s="250">
        <v>0</v>
      </c>
      <c r="M406" s="250">
        <v>150720</v>
      </c>
      <c r="N406" s="250">
        <v>150720</v>
      </c>
      <c r="O406" s="250">
        <v>753600</v>
      </c>
      <c r="P406" s="246" t="s">
        <v>6</v>
      </c>
      <c r="Q406" s="246" t="s">
        <v>136</v>
      </c>
      <c r="R406" s="246" t="s">
        <v>137</v>
      </c>
      <c r="S406" s="252"/>
      <c r="T406" s="252"/>
      <c r="U406" s="251">
        <v>452160</v>
      </c>
      <c r="V406" s="251">
        <v>150720</v>
      </c>
      <c r="W406" s="251">
        <v>602880</v>
      </c>
      <c r="X406" s="251">
        <v>452160</v>
      </c>
      <c r="Y406" s="251">
        <v>150720</v>
      </c>
      <c r="Z406" s="251">
        <v>602880</v>
      </c>
      <c r="AA406" s="258">
        <v>1</v>
      </c>
      <c r="AB406" s="253">
        <v>55</v>
      </c>
      <c r="AC406" s="253">
        <v>110</v>
      </c>
      <c r="AD406" s="253">
        <v>165</v>
      </c>
    </row>
    <row r="407" spans="1:34" customHeight="1" ht="15">
      <c r="A407" s="246" t="s">
        <v>1067</v>
      </c>
      <c r="B407" s="246" t="s">
        <v>15</v>
      </c>
      <c r="C407" s="246" t="s">
        <v>28</v>
      </c>
      <c r="D407" s="246" t="s">
        <v>35</v>
      </c>
      <c r="E407" s="247" t="s">
        <v>324</v>
      </c>
      <c r="F407" s="246" t="s">
        <v>1052</v>
      </c>
      <c r="G407" s="248" t="s">
        <v>103</v>
      </c>
      <c r="H407" s="249" t="s">
        <v>1068</v>
      </c>
      <c r="I407" s="246" t="s">
        <v>7</v>
      </c>
      <c r="J407" s="246" t="s">
        <v>199</v>
      </c>
      <c r="K407" s="250">
        <v>3700653</v>
      </c>
      <c r="L407" s="250">
        <v>0</v>
      </c>
      <c r="M407" s="250">
        <v>1233551</v>
      </c>
      <c r="N407" s="250">
        <v>1233551</v>
      </c>
      <c r="O407" s="250">
        <v>6167755</v>
      </c>
      <c r="P407" s="246" t="s">
        <v>6</v>
      </c>
      <c r="Q407" s="246" t="s">
        <v>136</v>
      </c>
      <c r="R407" s="246" t="s">
        <v>147</v>
      </c>
      <c r="S407" s="252"/>
      <c r="T407" s="252"/>
      <c r="U407" s="251">
        <v>3700653</v>
      </c>
      <c r="V407" s="251">
        <v>1233551</v>
      </c>
      <c r="W407" s="251">
        <v>4934204</v>
      </c>
      <c r="X407" s="251">
        <v>3700653</v>
      </c>
      <c r="Y407" s="251">
        <v>1233551</v>
      </c>
      <c r="Z407" s="251">
        <v>4934204</v>
      </c>
      <c r="AA407" s="258">
        <v>1</v>
      </c>
      <c r="AB407" s="253">
        <v>28</v>
      </c>
      <c r="AC407" s="253">
        <v>53</v>
      </c>
      <c r="AD407" s="253">
        <v>81</v>
      </c>
    </row>
    <row r="408" spans="1:34" customHeight="1" ht="15">
      <c r="A408" s="246" t="s">
        <v>1069</v>
      </c>
      <c r="B408" s="246" t="s">
        <v>15</v>
      </c>
      <c r="C408" s="246" t="s">
        <v>28</v>
      </c>
      <c r="D408" s="246" t="s">
        <v>35</v>
      </c>
      <c r="E408" s="247" t="s">
        <v>279</v>
      </c>
      <c r="F408" s="246" t="s">
        <v>1070</v>
      </c>
      <c r="G408" s="248" t="s">
        <v>103</v>
      </c>
      <c r="H408" s="249" t="s">
        <v>1071</v>
      </c>
      <c r="I408" s="246" t="s">
        <v>7</v>
      </c>
      <c r="J408" s="246" t="s">
        <v>292</v>
      </c>
      <c r="K408" s="250">
        <v>11091138.82</v>
      </c>
      <c r="L408" s="250">
        <v>0</v>
      </c>
      <c r="M408" s="250">
        <v>3697046.27</v>
      </c>
      <c r="N408" s="250">
        <v>3697046.27</v>
      </c>
      <c r="O408" s="250">
        <v>18485231.36</v>
      </c>
      <c r="P408" s="246" t="s">
        <v>6</v>
      </c>
      <c r="Q408" s="246" t="s">
        <v>136</v>
      </c>
      <c r="R408" s="246" t="s">
        <v>137</v>
      </c>
      <c r="S408" s="252"/>
      <c r="T408" s="252"/>
      <c r="U408" s="251">
        <v>11226000</v>
      </c>
      <c r="V408" s="251">
        <v>3742000</v>
      </c>
      <c r="W408" s="251">
        <v>14968000</v>
      </c>
      <c r="X408" s="251">
        <v>11091138.82</v>
      </c>
      <c r="Y408" s="251">
        <v>3697046.27</v>
      </c>
      <c r="Z408" s="251">
        <v>14788185.09</v>
      </c>
      <c r="AA408" s="258">
        <v>4</v>
      </c>
      <c r="AB408" s="253">
        <v>171</v>
      </c>
      <c r="AC408" s="253">
        <v>107</v>
      </c>
      <c r="AD408" s="253">
        <v>278</v>
      </c>
    </row>
    <row r="409" spans="1:34" customHeight="1" ht="15">
      <c r="A409" s="246" t="s">
        <v>1072</v>
      </c>
      <c r="B409" s="246" t="s">
        <v>15</v>
      </c>
      <c r="C409" s="246" t="s">
        <v>28</v>
      </c>
      <c r="D409" s="246" t="s">
        <v>88</v>
      </c>
      <c r="E409" s="247" t="s">
        <v>131</v>
      </c>
      <c r="F409" s="246" t="s">
        <v>88</v>
      </c>
      <c r="G409" s="248" t="s">
        <v>103</v>
      </c>
      <c r="H409" s="249" t="s">
        <v>1073</v>
      </c>
      <c r="I409" s="246" t="s">
        <v>7</v>
      </c>
      <c r="J409" s="246" t="s">
        <v>199</v>
      </c>
      <c r="K409" s="250">
        <v>2687022.77</v>
      </c>
      <c r="L409" s="250">
        <v>0</v>
      </c>
      <c r="M409" s="250">
        <v>895674.26</v>
      </c>
      <c r="N409" s="250">
        <v>895674.26</v>
      </c>
      <c r="O409" s="250">
        <v>4478371.29</v>
      </c>
      <c r="P409" s="246" t="s">
        <v>6</v>
      </c>
      <c r="Q409" s="246" t="s">
        <v>136</v>
      </c>
      <c r="R409" s="246" t="s">
        <v>1074</v>
      </c>
      <c r="S409" s="252"/>
      <c r="T409" s="252"/>
      <c r="U409" s="251">
        <v>2687022.77</v>
      </c>
      <c r="V409" s="251">
        <v>895674.26</v>
      </c>
      <c r="W409" s="251">
        <v>3582697.03</v>
      </c>
      <c r="X409" s="251">
        <v>2687022.77</v>
      </c>
      <c r="Y409" s="251">
        <v>895674.26</v>
      </c>
      <c r="Z409" s="251">
        <v>3582697.03</v>
      </c>
      <c r="AA409" s="258">
        <v>1</v>
      </c>
      <c r="AB409" s="253">
        <v>452</v>
      </c>
      <c r="AC409" s="253">
        <v>1322</v>
      </c>
      <c r="AD409" s="253">
        <v>1774</v>
      </c>
    </row>
    <row r="410" spans="1:34" customHeight="1" ht="15">
      <c r="A410" s="246" t="s">
        <v>1075</v>
      </c>
      <c r="B410" s="246" t="s">
        <v>15</v>
      </c>
      <c r="C410" s="246" t="s">
        <v>28</v>
      </c>
      <c r="D410" s="246" t="s">
        <v>88</v>
      </c>
      <c r="E410" s="247" t="s">
        <v>131</v>
      </c>
      <c r="F410" s="246" t="s">
        <v>394</v>
      </c>
      <c r="G410" s="248" t="s">
        <v>103</v>
      </c>
      <c r="H410" s="249" t="s">
        <v>1076</v>
      </c>
      <c r="I410" s="246" t="s">
        <v>7</v>
      </c>
      <c r="J410" s="246" t="s">
        <v>199</v>
      </c>
      <c r="K410" s="250">
        <v>2477700</v>
      </c>
      <c r="L410" s="250">
        <v>0</v>
      </c>
      <c r="M410" s="250">
        <v>825900</v>
      </c>
      <c r="N410" s="250">
        <v>825900</v>
      </c>
      <c r="O410" s="250">
        <v>4129500</v>
      </c>
      <c r="P410" s="246" t="s">
        <v>6</v>
      </c>
      <c r="Q410" s="246" t="s">
        <v>136</v>
      </c>
      <c r="R410" s="246" t="s">
        <v>246</v>
      </c>
      <c r="S410" s="252"/>
      <c r="T410" s="252"/>
      <c r="U410" s="251">
        <v>2477700</v>
      </c>
      <c r="V410" s="251">
        <v>825900</v>
      </c>
      <c r="W410" s="251">
        <v>3303600</v>
      </c>
      <c r="X410" s="251">
        <v>2477700</v>
      </c>
      <c r="Y410" s="251">
        <v>825900</v>
      </c>
      <c r="Z410" s="251">
        <v>3303600</v>
      </c>
      <c r="AA410" s="258">
        <v>1</v>
      </c>
      <c r="AB410" s="253">
        <v>340</v>
      </c>
      <c r="AC410" s="253">
        <v>521</v>
      </c>
      <c r="AD410" s="253">
        <v>861</v>
      </c>
    </row>
    <row r="411" spans="1:34" customHeight="1" ht="15">
      <c r="A411" s="246" t="s">
        <v>1077</v>
      </c>
      <c r="B411" s="246" t="s">
        <v>15</v>
      </c>
      <c r="C411" s="246" t="s">
        <v>28</v>
      </c>
      <c r="D411" s="246" t="s">
        <v>88</v>
      </c>
      <c r="E411" s="247" t="s">
        <v>131</v>
      </c>
      <c r="F411" s="246" t="s">
        <v>394</v>
      </c>
      <c r="G411" s="248" t="s">
        <v>103</v>
      </c>
      <c r="H411" s="249" t="s">
        <v>1078</v>
      </c>
      <c r="I411" s="246" t="s">
        <v>7</v>
      </c>
      <c r="J411" s="246" t="s">
        <v>199</v>
      </c>
      <c r="K411" s="250">
        <v>6544338.67</v>
      </c>
      <c r="L411" s="250">
        <v>0</v>
      </c>
      <c r="M411" s="250">
        <v>2181446.22</v>
      </c>
      <c r="N411" s="250">
        <v>2181446.22</v>
      </c>
      <c r="O411" s="250">
        <v>10907231.11</v>
      </c>
      <c r="P411" s="246" t="s">
        <v>6</v>
      </c>
      <c r="Q411" s="246" t="s">
        <v>136</v>
      </c>
      <c r="R411" s="246" t="s">
        <v>137</v>
      </c>
      <c r="S411" s="252"/>
      <c r="T411" s="252"/>
      <c r="U411" s="251">
        <v>6544338.67</v>
      </c>
      <c r="V411" s="251">
        <v>2181446.22</v>
      </c>
      <c r="W411" s="251">
        <v>8725784.890000001</v>
      </c>
      <c r="X411" s="251">
        <v>6544338.67</v>
      </c>
      <c r="Y411" s="251">
        <v>2181446.22</v>
      </c>
      <c r="Z411" s="251">
        <v>8725784.890000001</v>
      </c>
      <c r="AA411" s="258">
        <v>2</v>
      </c>
      <c r="AB411" s="253">
        <v>26</v>
      </c>
      <c r="AC411" s="253">
        <v>63</v>
      </c>
      <c r="AD411" s="253">
        <v>89</v>
      </c>
    </row>
    <row r="412" spans="1:34" customHeight="1" ht="15">
      <c r="A412" s="246" t="s">
        <v>1079</v>
      </c>
      <c r="B412" s="246" t="s">
        <v>15</v>
      </c>
      <c r="C412" s="246" t="s">
        <v>28</v>
      </c>
      <c r="D412" s="246" t="s">
        <v>48</v>
      </c>
      <c r="E412" s="247" t="s">
        <v>320</v>
      </c>
      <c r="F412" s="246" t="s">
        <v>1065</v>
      </c>
      <c r="G412" s="248" t="s">
        <v>103</v>
      </c>
      <c r="H412" s="249" t="s">
        <v>1080</v>
      </c>
      <c r="I412" s="246" t="s">
        <v>12</v>
      </c>
      <c r="J412" s="246" t="s">
        <v>135</v>
      </c>
      <c r="K412" s="250">
        <v>478398</v>
      </c>
      <c r="L412" s="250">
        <v>0</v>
      </c>
      <c r="M412" s="250">
        <v>159466</v>
      </c>
      <c r="N412" s="250">
        <v>159466</v>
      </c>
      <c r="O412" s="250">
        <v>797330</v>
      </c>
      <c r="P412" s="246" t="s">
        <v>6</v>
      </c>
      <c r="Q412" s="246" t="s">
        <v>136</v>
      </c>
      <c r="R412" s="246" t="s">
        <v>137</v>
      </c>
      <c r="S412" s="252"/>
      <c r="T412" s="252"/>
      <c r="U412" s="251">
        <v>478398</v>
      </c>
      <c r="V412" s="251">
        <v>159466</v>
      </c>
      <c r="W412" s="251">
        <v>637864</v>
      </c>
      <c r="X412" s="251">
        <v>478398</v>
      </c>
      <c r="Y412" s="251">
        <v>159466</v>
      </c>
      <c r="Z412" s="251">
        <v>637864</v>
      </c>
      <c r="AA412" s="258">
        <v>1</v>
      </c>
      <c r="AB412" s="253">
        <v>27</v>
      </c>
      <c r="AC412" s="253">
        <v>49</v>
      </c>
      <c r="AD412" s="253">
        <v>76</v>
      </c>
    </row>
    <row r="413" spans="1:34" customHeight="1" ht="15">
      <c r="A413" s="246" t="s">
        <v>1081</v>
      </c>
      <c r="B413" s="246" t="s">
        <v>15</v>
      </c>
      <c r="C413" s="246" t="s">
        <v>28</v>
      </c>
      <c r="D413" s="246" t="s">
        <v>48</v>
      </c>
      <c r="E413" s="247" t="s">
        <v>320</v>
      </c>
      <c r="F413" s="246" t="s">
        <v>1082</v>
      </c>
      <c r="G413" s="248" t="s">
        <v>103</v>
      </c>
      <c r="H413" s="249" t="s">
        <v>1083</v>
      </c>
      <c r="I413" s="246" t="s">
        <v>7</v>
      </c>
      <c r="J413" s="246" t="s">
        <v>199</v>
      </c>
      <c r="K413" s="250">
        <v>8522400</v>
      </c>
      <c r="L413" s="250">
        <v>0</v>
      </c>
      <c r="M413" s="250">
        <v>2840800</v>
      </c>
      <c r="N413" s="250">
        <v>2840800</v>
      </c>
      <c r="O413" s="250">
        <v>14204000</v>
      </c>
      <c r="P413" s="246" t="s">
        <v>6</v>
      </c>
      <c r="Q413" s="246" t="s">
        <v>931</v>
      </c>
      <c r="R413" s="246" t="s">
        <v>1084</v>
      </c>
      <c r="S413" s="252"/>
      <c r="T413" s="252"/>
      <c r="U413" s="251">
        <v>8522400</v>
      </c>
      <c r="V413" s="251">
        <v>2840800</v>
      </c>
      <c r="W413" s="251">
        <v>11363200</v>
      </c>
      <c r="X413" s="251">
        <v>7646400</v>
      </c>
      <c r="Y413" s="251">
        <v>2548800</v>
      </c>
      <c r="Z413" s="251">
        <v>10195200</v>
      </c>
      <c r="AA413" s="258">
        <v>19</v>
      </c>
      <c r="AB413" s="253">
        <v>1061</v>
      </c>
      <c r="AC413" s="253">
        <v>592</v>
      </c>
      <c r="AD413" s="253">
        <v>1653</v>
      </c>
    </row>
    <row r="414" spans="1:34" customHeight="1" ht="15">
      <c r="A414" s="246" t="s">
        <v>1085</v>
      </c>
      <c r="B414" s="246" t="s">
        <v>15</v>
      </c>
      <c r="C414" s="246" t="s">
        <v>28</v>
      </c>
      <c r="D414" s="246" t="s">
        <v>48</v>
      </c>
      <c r="E414" s="247" t="s">
        <v>320</v>
      </c>
      <c r="F414" s="246" t="s">
        <v>1086</v>
      </c>
      <c r="G414" s="248" t="s">
        <v>103</v>
      </c>
      <c r="H414" s="249" t="s">
        <v>1087</v>
      </c>
      <c r="I414" s="246" t="s">
        <v>7</v>
      </c>
      <c r="J414" s="246" t="s">
        <v>199</v>
      </c>
      <c r="K414" s="250">
        <v>4514987.22</v>
      </c>
      <c r="L414" s="250">
        <v>0</v>
      </c>
      <c r="M414" s="250">
        <v>1504995.74</v>
      </c>
      <c r="N414" s="250">
        <v>1504995.74</v>
      </c>
      <c r="O414" s="250">
        <v>7524978.7</v>
      </c>
      <c r="P414" s="246" t="s">
        <v>6</v>
      </c>
      <c r="Q414" s="246" t="s">
        <v>865</v>
      </c>
      <c r="R414" s="246" t="s">
        <v>1088</v>
      </c>
      <c r="S414" s="252"/>
      <c r="T414" s="252"/>
      <c r="U414" s="251">
        <v>4514987.22</v>
      </c>
      <c r="V414" s="251">
        <v>1504995.74</v>
      </c>
      <c r="W414" s="251">
        <v>6019982.96</v>
      </c>
      <c r="X414" s="251">
        <v>792000</v>
      </c>
      <c r="Y414" s="251">
        <v>264000</v>
      </c>
      <c r="Z414" s="251">
        <v>1056000</v>
      </c>
      <c r="AA414" s="258">
        <v>1</v>
      </c>
      <c r="AB414" s="253">
        <v>70</v>
      </c>
      <c r="AC414" s="253">
        <v>84</v>
      </c>
      <c r="AD414" s="253">
        <v>154</v>
      </c>
    </row>
    <row r="415" spans="1:34" customHeight="1" ht="15">
      <c r="A415" s="246" t="s">
        <v>1089</v>
      </c>
      <c r="B415" s="246" t="s">
        <v>15</v>
      </c>
      <c r="C415" s="246" t="s">
        <v>28</v>
      </c>
      <c r="D415" s="246" t="s">
        <v>48</v>
      </c>
      <c r="E415" s="247" t="s">
        <v>333</v>
      </c>
      <c r="F415" s="246" t="s">
        <v>1090</v>
      </c>
      <c r="G415" s="248" t="s">
        <v>133</v>
      </c>
      <c r="H415" s="249" t="s">
        <v>1091</v>
      </c>
      <c r="I415" s="246" t="s">
        <v>7</v>
      </c>
      <c r="J415" s="246" t="s">
        <v>199</v>
      </c>
      <c r="K415" s="250">
        <v>3586859.63</v>
      </c>
      <c r="L415" s="250">
        <v>0</v>
      </c>
      <c r="M415" s="250">
        <v>1195619.88</v>
      </c>
      <c r="N415" s="250">
        <v>1195619.88</v>
      </c>
      <c r="O415" s="250">
        <v>5978099.39</v>
      </c>
      <c r="P415" s="246" t="s">
        <v>6</v>
      </c>
      <c r="Q415" s="246" t="s">
        <v>136</v>
      </c>
      <c r="R415" s="246" t="s">
        <v>137</v>
      </c>
      <c r="S415" s="252"/>
      <c r="T415" s="252"/>
      <c r="U415" s="251">
        <v>3586859.63</v>
      </c>
      <c r="V415" s="251">
        <v>1195619.88</v>
      </c>
      <c r="W415" s="251">
        <v>4782479.51</v>
      </c>
      <c r="X415" s="251">
        <v>3586313.63</v>
      </c>
      <c r="Y415" s="251">
        <v>1195619.88</v>
      </c>
      <c r="Z415" s="251">
        <v>4781933.51</v>
      </c>
      <c r="AA415" s="258">
        <v>12</v>
      </c>
      <c r="AB415" s="253">
        <v>346</v>
      </c>
      <c r="AC415" s="253">
        <v>496</v>
      </c>
      <c r="AD415" s="253">
        <v>842</v>
      </c>
    </row>
    <row r="416" spans="1:34" customHeight="1" ht="15">
      <c r="A416" s="246" t="s">
        <v>1092</v>
      </c>
      <c r="B416" s="246" t="s">
        <v>15</v>
      </c>
      <c r="C416" s="246" t="s">
        <v>28</v>
      </c>
      <c r="D416" s="246" t="s">
        <v>48</v>
      </c>
      <c r="E416" s="247" t="s">
        <v>279</v>
      </c>
      <c r="F416" s="246" t="s">
        <v>1093</v>
      </c>
      <c r="G416" s="248" t="s">
        <v>133</v>
      </c>
      <c r="H416" s="249" t="s">
        <v>1094</v>
      </c>
      <c r="I416" s="246" t="s">
        <v>7</v>
      </c>
      <c r="J416" s="246" t="s">
        <v>199</v>
      </c>
      <c r="K416" s="250">
        <v>8971800</v>
      </c>
      <c r="L416" s="250">
        <v>0</v>
      </c>
      <c r="M416" s="250">
        <v>2990600</v>
      </c>
      <c r="N416" s="250">
        <v>2990600</v>
      </c>
      <c r="O416" s="250">
        <v>14953000</v>
      </c>
      <c r="P416" s="246" t="s">
        <v>6</v>
      </c>
      <c r="Q416" s="246" t="s">
        <v>136</v>
      </c>
      <c r="R416" s="246" t="s">
        <v>137</v>
      </c>
      <c r="S416" s="252"/>
      <c r="T416" s="252"/>
      <c r="U416" s="251">
        <v>8971800</v>
      </c>
      <c r="V416" s="251">
        <v>2990600</v>
      </c>
      <c r="W416" s="251">
        <v>11962400</v>
      </c>
      <c r="X416" s="251">
        <v>8971800</v>
      </c>
      <c r="Y416" s="251">
        <v>2990600</v>
      </c>
      <c r="Z416" s="251">
        <v>11962400</v>
      </c>
      <c r="AA416" s="258">
        <v>1</v>
      </c>
      <c r="AB416" s="253">
        <v>210</v>
      </c>
      <c r="AC416" s="253">
        <v>120</v>
      </c>
      <c r="AD416" s="253">
        <v>330</v>
      </c>
    </row>
    <row r="417" spans="1:34" customHeight="1" ht="15">
      <c r="A417" s="246" t="s">
        <v>1095</v>
      </c>
      <c r="B417" s="246" t="s">
        <v>15</v>
      </c>
      <c r="C417" s="246" t="s">
        <v>28</v>
      </c>
      <c r="D417" s="246" t="s">
        <v>73</v>
      </c>
      <c r="E417" s="247" t="s">
        <v>272</v>
      </c>
      <c r="F417" s="246" t="s">
        <v>1096</v>
      </c>
      <c r="G417" s="248" t="s">
        <v>103</v>
      </c>
      <c r="H417" s="249" t="s">
        <v>1097</v>
      </c>
      <c r="I417" s="246" t="s">
        <v>7</v>
      </c>
      <c r="J417" s="246" t="s">
        <v>199</v>
      </c>
      <c r="K417" s="250">
        <v>6420782.83</v>
      </c>
      <c r="L417" s="250">
        <v>0</v>
      </c>
      <c r="M417" s="250">
        <v>2140260.94</v>
      </c>
      <c r="N417" s="250">
        <v>2140260.94</v>
      </c>
      <c r="O417" s="250">
        <v>10701304.72</v>
      </c>
      <c r="P417" s="246" t="s">
        <v>6</v>
      </c>
      <c r="Q417" s="246" t="s">
        <v>136</v>
      </c>
      <c r="R417" s="246" t="s">
        <v>137</v>
      </c>
      <c r="S417" s="252"/>
      <c r="T417" s="252"/>
      <c r="U417" s="251">
        <v>6420782.84</v>
      </c>
      <c r="V417" s="251">
        <v>2140260.94</v>
      </c>
      <c r="W417" s="251">
        <v>8561043.779999999</v>
      </c>
      <c r="X417" s="251">
        <v>6420782.84</v>
      </c>
      <c r="Y417" s="251">
        <v>2140260.94</v>
      </c>
      <c r="Z417" s="251">
        <v>8561043.779999999</v>
      </c>
      <c r="AA417" s="258">
        <v>2</v>
      </c>
      <c r="AB417" s="253">
        <v>92</v>
      </c>
      <c r="AC417" s="253">
        <v>88</v>
      </c>
      <c r="AD417" s="253">
        <v>180</v>
      </c>
    </row>
    <row r="418" spans="1:34" customHeight="1" ht="15">
      <c r="A418" s="246" t="s">
        <v>1098</v>
      </c>
      <c r="B418" s="246" t="s">
        <v>15</v>
      </c>
      <c r="C418" s="246" t="s">
        <v>28</v>
      </c>
      <c r="D418" s="246" t="s">
        <v>35</v>
      </c>
      <c r="E418" s="247" t="s">
        <v>324</v>
      </c>
      <c r="F418" s="246" t="s">
        <v>1049</v>
      </c>
      <c r="G418" s="248" t="s">
        <v>103</v>
      </c>
      <c r="H418" s="249" t="s">
        <v>1099</v>
      </c>
      <c r="I418" s="246" t="s">
        <v>16</v>
      </c>
      <c r="J418" s="246" t="s">
        <v>199</v>
      </c>
      <c r="K418" s="250">
        <v>4288087.58</v>
      </c>
      <c r="L418" s="250">
        <v>0</v>
      </c>
      <c r="M418" s="250">
        <v>1429362.53</v>
      </c>
      <c r="N418" s="250">
        <v>1429362.53</v>
      </c>
      <c r="O418" s="250">
        <v>7146812.64</v>
      </c>
      <c r="P418" s="246" t="s">
        <v>6</v>
      </c>
      <c r="Q418" s="246" t="s">
        <v>136</v>
      </c>
      <c r="R418" s="246" t="s">
        <v>137</v>
      </c>
      <c r="S418" s="252"/>
      <c r="T418" s="252"/>
      <c r="U418" s="251">
        <v>4746000</v>
      </c>
      <c r="V418" s="251">
        <v>1582000</v>
      </c>
      <c r="W418" s="251">
        <v>6328000</v>
      </c>
      <c r="X418" s="251">
        <v>4288087.58</v>
      </c>
      <c r="Y418" s="251">
        <v>1429362.53</v>
      </c>
      <c r="Z418" s="251">
        <v>5717450.11</v>
      </c>
      <c r="AA418" s="258">
        <v>5</v>
      </c>
      <c r="AB418" s="253">
        <v>120</v>
      </c>
      <c r="AC418" s="253">
        <v>83</v>
      </c>
      <c r="AD418" s="253">
        <v>203</v>
      </c>
    </row>
    <row r="419" spans="1:34" customHeight="1" ht="15">
      <c r="A419" s="246" t="s">
        <v>1100</v>
      </c>
      <c r="B419" s="246" t="s">
        <v>15</v>
      </c>
      <c r="C419" s="246" t="s">
        <v>28</v>
      </c>
      <c r="D419" s="246" t="s">
        <v>35</v>
      </c>
      <c r="E419" s="247" t="s">
        <v>272</v>
      </c>
      <c r="F419" s="246" t="s">
        <v>1027</v>
      </c>
      <c r="G419" s="248" t="s">
        <v>103</v>
      </c>
      <c r="H419" s="249" t="s">
        <v>1101</v>
      </c>
      <c r="I419" s="246" t="s">
        <v>12</v>
      </c>
      <c r="J419" s="246" t="s">
        <v>135</v>
      </c>
      <c r="K419" s="250">
        <v>480000</v>
      </c>
      <c r="L419" s="250">
        <v>0</v>
      </c>
      <c r="M419" s="250">
        <v>160000</v>
      </c>
      <c r="N419" s="250">
        <v>160000</v>
      </c>
      <c r="O419" s="250">
        <v>800000</v>
      </c>
      <c r="P419" s="246" t="s">
        <v>6</v>
      </c>
      <c r="Q419" s="246" t="s">
        <v>136</v>
      </c>
      <c r="R419" s="246" t="s">
        <v>153</v>
      </c>
      <c r="S419" s="252"/>
      <c r="T419" s="252"/>
      <c r="U419" s="251">
        <v>480000</v>
      </c>
      <c r="V419" s="251">
        <v>160000</v>
      </c>
      <c r="W419" s="251">
        <v>640000</v>
      </c>
      <c r="X419" s="251">
        <v>480000</v>
      </c>
      <c r="Y419" s="251">
        <v>160000</v>
      </c>
      <c r="Z419" s="251">
        <v>640000</v>
      </c>
      <c r="AA419" s="258">
        <v>16</v>
      </c>
      <c r="AB419" s="253">
        <v>328</v>
      </c>
      <c r="AC419" s="253">
        <v>70</v>
      </c>
      <c r="AD419" s="253">
        <v>398</v>
      </c>
    </row>
    <row r="420" spans="1:34" customHeight="1" ht="15">
      <c r="A420" s="246" t="s">
        <v>1102</v>
      </c>
      <c r="B420" s="246" t="s">
        <v>15</v>
      </c>
      <c r="C420" s="246" t="s">
        <v>28</v>
      </c>
      <c r="D420" s="246" t="s">
        <v>35</v>
      </c>
      <c r="E420" s="247" t="s">
        <v>279</v>
      </c>
      <c r="F420" s="246" t="s">
        <v>1103</v>
      </c>
      <c r="G420" s="248" t="s">
        <v>103</v>
      </c>
      <c r="H420" s="249" t="s">
        <v>1104</v>
      </c>
      <c r="I420" s="246" t="s">
        <v>16</v>
      </c>
      <c r="J420" s="246" t="s">
        <v>199</v>
      </c>
      <c r="K420" s="250">
        <v>4339058.33</v>
      </c>
      <c r="L420" s="250">
        <v>0</v>
      </c>
      <c r="M420" s="250">
        <v>1446352.78</v>
      </c>
      <c r="N420" s="250">
        <v>1446352.78</v>
      </c>
      <c r="O420" s="250">
        <v>7231763.89</v>
      </c>
      <c r="P420" s="246" t="s">
        <v>6</v>
      </c>
      <c r="Q420" s="246" t="s">
        <v>136</v>
      </c>
      <c r="R420" s="246" t="s">
        <v>137</v>
      </c>
      <c r="S420" s="252"/>
      <c r="T420" s="252"/>
      <c r="U420" s="251">
        <v>4372200</v>
      </c>
      <c r="V420" s="251">
        <v>1457400</v>
      </c>
      <c r="W420" s="251">
        <v>5829600</v>
      </c>
      <c r="X420" s="251">
        <v>4372200</v>
      </c>
      <c r="Y420" s="251">
        <v>1457400</v>
      </c>
      <c r="Z420" s="251">
        <v>5829600</v>
      </c>
      <c r="AA420" s="258">
        <v>22</v>
      </c>
      <c r="AB420" s="253">
        <v>326</v>
      </c>
      <c r="AC420" s="253">
        <v>142</v>
      </c>
      <c r="AD420" s="253">
        <v>468</v>
      </c>
    </row>
    <row r="421" spans="1:34" customHeight="1" ht="15">
      <c r="A421" s="246" t="s">
        <v>1105</v>
      </c>
      <c r="B421" s="246" t="s">
        <v>15</v>
      </c>
      <c r="C421" s="246" t="s">
        <v>28</v>
      </c>
      <c r="D421" s="246" t="s">
        <v>73</v>
      </c>
      <c r="E421" s="247" t="s">
        <v>324</v>
      </c>
      <c r="F421" s="246" t="s">
        <v>1106</v>
      </c>
      <c r="G421" s="248" t="s">
        <v>103</v>
      </c>
      <c r="H421" s="249" t="s">
        <v>1107</v>
      </c>
      <c r="I421" s="246" t="s">
        <v>16</v>
      </c>
      <c r="J421" s="246" t="s">
        <v>199</v>
      </c>
      <c r="K421" s="250">
        <v>3960511.18</v>
      </c>
      <c r="L421" s="250">
        <v>0</v>
      </c>
      <c r="M421" s="250">
        <v>1320170.39</v>
      </c>
      <c r="N421" s="250">
        <v>1320170.39</v>
      </c>
      <c r="O421" s="250">
        <v>6600851.96</v>
      </c>
      <c r="P421" s="246" t="s">
        <v>6</v>
      </c>
      <c r="Q421" s="246" t="s">
        <v>136</v>
      </c>
      <c r="R421" s="246" t="s">
        <v>137</v>
      </c>
      <c r="S421" s="252"/>
      <c r="T421" s="252"/>
      <c r="U421" s="251">
        <v>3960511.18</v>
      </c>
      <c r="V421" s="251">
        <v>1320170.39</v>
      </c>
      <c r="W421" s="251">
        <v>5280681.57</v>
      </c>
      <c r="X421" s="251">
        <v>3960511.18</v>
      </c>
      <c r="Y421" s="251">
        <v>1320170.39</v>
      </c>
      <c r="Z421" s="251">
        <v>5280681.57</v>
      </c>
      <c r="AA421" s="258">
        <v>1</v>
      </c>
      <c r="AB421" s="253">
        <v>66</v>
      </c>
      <c r="AC421" s="253">
        <v>102</v>
      </c>
      <c r="AD421" s="253">
        <v>168</v>
      </c>
    </row>
    <row r="422" spans="1:34" customHeight="1" ht="15">
      <c r="A422" s="246" t="s">
        <v>1108</v>
      </c>
      <c r="B422" s="246" t="s">
        <v>15</v>
      </c>
      <c r="C422" s="246" t="s">
        <v>30</v>
      </c>
      <c r="D422" s="246" t="s">
        <v>33</v>
      </c>
      <c r="E422" s="247" t="s">
        <v>131</v>
      </c>
      <c r="F422" s="246" t="s">
        <v>1109</v>
      </c>
      <c r="G422" s="248" t="s">
        <v>133</v>
      </c>
      <c r="H422" s="249" t="s">
        <v>1110</v>
      </c>
      <c r="I422" s="246" t="s">
        <v>12</v>
      </c>
      <c r="J422" s="246" t="s">
        <v>135</v>
      </c>
      <c r="K422" s="250">
        <v>474016.08</v>
      </c>
      <c r="L422" s="250">
        <v>0</v>
      </c>
      <c r="M422" s="250">
        <v>158005.36</v>
      </c>
      <c r="N422" s="250">
        <v>158005.36</v>
      </c>
      <c r="O422" s="250">
        <v>790026.8</v>
      </c>
      <c r="P422" s="246" t="s">
        <v>6</v>
      </c>
      <c r="Q422" s="246" t="s">
        <v>136</v>
      </c>
      <c r="R422" s="246" t="s">
        <v>137</v>
      </c>
      <c r="S422" s="252"/>
      <c r="T422" s="252"/>
      <c r="U422" s="251">
        <v>474016.08</v>
      </c>
      <c r="V422" s="251">
        <v>158005.36</v>
      </c>
      <c r="W422" s="251">
        <v>632021.4399999999</v>
      </c>
      <c r="X422" s="251">
        <v>474016.08</v>
      </c>
      <c r="Y422" s="251">
        <v>158005.36</v>
      </c>
      <c r="Z422" s="251">
        <v>632021.4399999999</v>
      </c>
      <c r="AA422" s="258">
        <v>1</v>
      </c>
      <c r="AB422" s="253">
        <v>10</v>
      </c>
      <c r="AC422" s="253">
        <v>15</v>
      </c>
      <c r="AD422" s="253">
        <v>25</v>
      </c>
    </row>
    <row r="423" spans="1:34" customHeight="1" ht="15">
      <c r="A423" s="246" t="s">
        <v>1111</v>
      </c>
      <c r="B423" s="246" t="s">
        <v>15</v>
      </c>
      <c r="C423" s="246" t="s">
        <v>30</v>
      </c>
      <c r="D423" s="246" t="s">
        <v>33</v>
      </c>
      <c r="E423" s="247" t="s">
        <v>131</v>
      </c>
      <c r="F423" s="246" t="s">
        <v>1109</v>
      </c>
      <c r="G423" s="248" t="s">
        <v>133</v>
      </c>
      <c r="H423" s="249" t="s">
        <v>1112</v>
      </c>
      <c r="I423" s="246" t="s">
        <v>12</v>
      </c>
      <c r="J423" s="246" t="s">
        <v>135</v>
      </c>
      <c r="K423" s="250">
        <v>539448</v>
      </c>
      <c r="L423" s="250">
        <v>0</v>
      </c>
      <c r="M423" s="250">
        <v>179816</v>
      </c>
      <c r="N423" s="250">
        <v>179816</v>
      </c>
      <c r="O423" s="250">
        <v>899080</v>
      </c>
      <c r="P423" s="246" t="s">
        <v>6</v>
      </c>
      <c r="Q423" s="246" t="s">
        <v>136</v>
      </c>
      <c r="R423" s="246" t="s">
        <v>137</v>
      </c>
      <c r="S423" s="252"/>
      <c r="T423" s="252"/>
      <c r="U423" s="251">
        <v>539448</v>
      </c>
      <c r="V423" s="251">
        <v>179816</v>
      </c>
      <c r="W423" s="251">
        <v>719264</v>
      </c>
      <c r="X423" s="251">
        <v>539448</v>
      </c>
      <c r="Y423" s="251">
        <v>179816</v>
      </c>
      <c r="Z423" s="251">
        <v>719264</v>
      </c>
      <c r="AA423" s="258">
        <v>1</v>
      </c>
      <c r="AB423" s="253">
        <v>10</v>
      </c>
      <c r="AC423" s="253">
        <v>10</v>
      </c>
      <c r="AD423" s="253">
        <v>20</v>
      </c>
    </row>
    <row r="424" spans="1:34" customHeight="1" ht="15">
      <c r="A424" s="246" t="s">
        <v>1113</v>
      </c>
      <c r="B424" s="246" t="s">
        <v>15</v>
      </c>
      <c r="C424" s="246" t="s">
        <v>30</v>
      </c>
      <c r="D424" s="246" t="s">
        <v>65</v>
      </c>
      <c r="E424" s="247"/>
      <c r="F424" s="246" t="s">
        <v>1114</v>
      </c>
      <c r="G424" s="248" t="s">
        <v>133</v>
      </c>
      <c r="H424" s="249" t="s">
        <v>1115</v>
      </c>
      <c r="I424" s="246" t="s">
        <v>12</v>
      </c>
      <c r="J424" s="246" t="s">
        <v>135</v>
      </c>
      <c r="K424" s="250">
        <v>335160</v>
      </c>
      <c r="L424" s="250">
        <v>0</v>
      </c>
      <c r="M424" s="250">
        <v>111720</v>
      </c>
      <c r="N424" s="250">
        <v>111720</v>
      </c>
      <c r="O424" s="250">
        <v>558600</v>
      </c>
      <c r="P424" s="246" t="s">
        <v>6</v>
      </c>
      <c r="Q424" s="246" t="s">
        <v>136</v>
      </c>
      <c r="R424" s="246" t="s">
        <v>455</v>
      </c>
      <c r="S424" s="252"/>
      <c r="T424" s="252"/>
      <c r="U424" s="251">
        <v>335160</v>
      </c>
      <c r="V424" s="251">
        <v>111720</v>
      </c>
      <c r="W424" s="251">
        <v>446880</v>
      </c>
      <c r="X424" s="251">
        <v>335160</v>
      </c>
      <c r="Y424" s="251">
        <v>111720</v>
      </c>
      <c r="Z424" s="251">
        <v>446880</v>
      </c>
      <c r="AA424" s="258">
        <v>1</v>
      </c>
      <c r="AB424" s="253">
        <v>31</v>
      </c>
      <c r="AC424" s="253">
        <v>7</v>
      </c>
      <c r="AD424" s="253">
        <v>38</v>
      </c>
    </row>
    <row r="425" spans="1:34" customHeight="1" ht="15">
      <c r="A425" s="246" t="s">
        <v>1116</v>
      </c>
      <c r="B425" s="246" t="s">
        <v>15</v>
      </c>
      <c r="C425" s="246" t="s">
        <v>30</v>
      </c>
      <c r="D425" s="246" t="s">
        <v>65</v>
      </c>
      <c r="E425" s="247" t="s">
        <v>272</v>
      </c>
      <c r="F425" s="246" t="s">
        <v>1117</v>
      </c>
      <c r="G425" s="248" t="s">
        <v>428</v>
      </c>
      <c r="H425" s="249" t="s">
        <v>1118</v>
      </c>
      <c r="I425" s="246" t="s">
        <v>12</v>
      </c>
      <c r="J425" s="246" t="s">
        <v>135</v>
      </c>
      <c r="K425" s="250">
        <v>477408</v>
      </c>
      <c r="L425" s="250">
        <v>0</v>
      </c>
      <c r="M425" s="250">
        <v>159136</v>
      </c>
      <c r="N425" s="250">
        <v>159136</v>
      </c>
      <c r="O425" s="250">
        <v>795680</v>
      </c>
      <c r="P425" s="246" t="s">
        <v>6</v>
      </c>
      <c r="Q425" s="246" t="s">
        <v>136</v>
      </c>
      <c r="R425" s="246" t="s">
        <v>153</v>
      </c>
      <c r="S425" s="252"/>
      <c r="T425" s="252"/>
      <c r="U425" s="251">
        <v>477408</v>
      </c>
      <c r="V425" s="251">
        <v>159136</v>
      </c>
      <c r="W425" s="251">
        <v>636544</v>
      </c>
      <c r="X425" s="251">
        <v>477408</v>
      </c>
      <c r="Y425" s="251">
        <v>159136</v>
      </c>
      <c r="Z425" s="251">
        <v>636544</v>
      </c>
      <c r="AA425" s="258">
        <v>1</v>
      </c>
      <c r="AB425" s="253">
        <v>19</v>
      </c>
      <c r="AC425" s="253">
        <v>8</v>
      </c>
      <c r="AD425" s="253">
        <v>27</v>
      </c>
    </row>
    <row r="426" spans="1:34" customHeight="1" ht="15">
      <c r="A426" s="246" t="s">
        <v>1119</v>
      </c>
      <c r="B426" s="246" t="s">
        <v>15</v>
      </c>
      <c r="C426" s="246" t="s">
        <v>30</v>
      </c>
      <c r="D426" s="246" t="s">
        <v>65</v>
      </c>
      <c r="E426" s="247" t="s">
        <v>333</v>
      </c>
      <c r="F426" s="246" t="s">
        <v>1120</v>
      </c>
      <c r="G426" s="248" t="s">
        <v>133</v>
      </c>
      <c r="H426" s="249" t="s">
        <v>1121</v>
      </c>
      <c r="I426" s="246" t="s">
        <v>12</v>
      </c>
      <c r="J426" s="246" t="s">
        <v>135</v>
      </c>
      <c r="K426" s="250">
        <v>373410</v>
      </c>
      <c r="L426" s="250">
        <v>0</v>
      </c>
      <c r="M426" s="250">
        <v>124470</v>
      </c>
      <c r="N426" s="250">
        <v>124470</v>
      </c>
      <c r="O426" s="250">
        <v>622350</v>
      </c>
      <c r="P426" s="246" t="s">
        <v>6</v>
      </c>
      <c r="Q426" s="246" t="s">
        <v>136</v>
      </c>
      <c r="R426" s="246" t="s">
        <v>147</v>
      </c>
      <c r="S426" s="252"/>
      <c r="T426" s="252"/>
      <c r="U426" s="251">
        <v>373410</v>
      </c>
      <c r="V426" s="251">
        <v>124470</v>
      </c>
      <c r="W426" s="251">
        <v>497880</v>
      </c>
      <c r="X426" s="251">
        <v>373410</v>
      </c>
      <c r="Y426" s="251">
        <v>124470</v>
      </c>
      <c r="Z426" s="251">
        <v>497880</v>
      </c>
      <c r="AA426" s="258">
        <v>1</v>
      </c>
      <c r="AB426" s="253">
        <v>33</v>
      </c>
      <c r="AC426" s="253">
        <v>27</v>
      </c>
      <c r="AD426" s="253">
        <v>60</v>
      </c>
    </row>
    <row r="427" spans="1:34" customHeight="1" ht="15">
      <c r="A427" s="246" t="s">
        <v>1122</v>
      </c>
      <c r="B427" s="246" t="s">
        <v>15</v>
      </c>
      <c r="C427" s="246" t="s">
        <v>30</v>
      </c>
      <c r="D427" s="246" t="s">
        <v>65</v>
      </c>
      <c r="E427" s="247"/>
      <c r="F427" s="246" t="s">
        <v>1123</v>
      </c>
      <c r="G427" s="248" t="s">
        <v>133</v>
      </c>
      <c r="H427" s="249" t="s">
        <v>1124</v>
      </c>
      <c r="I427" s="246" t="s">
        <v>12</v>
      </c>
      <c r="J427" s="246" t="s">
        <v>135</v>
      </c>
      <c r="K427" s="250">
        <v>600000</v>
      </c>
      <c r="L427" s="250">
        <v>0</v>
      </c>
      <c r="M427" s="250">
        <v>200000</v>
      </c>
      <c r="N427" s="250">
        <v>200000</v>
      </c>
      <c r="O427" s="250">
        <v>1000000</v>
      </c>
      <c r="P427" s="246" t="s">
        <v>6</v>
      </c>
      <c r="Q427" s="246" t="s">
        <v>136</v>
      </c>
      <c r="R427" s="246" t="s">
        <v>137</v>
      </c>
      <c r="S427" s="252"/>
      <c r="T427" s="252"/>
      <c r="U427" s="251">
        <v>600000</v>
      </c>
      <c r="V427" s="251">
        <v>200000</v>
      </c>
      <c r="W427" s="251">
        <v>800000</v>
      </c>
      <c r="X427" s="251">
        <v>600000</v>
      </c>
      <c r="Y427" s="251">
        <v>200000</v>
      </c>
      <c r="Z427" s="251">
        <v>800000</v>
      </c>
      <c r="AA427" s="258">
        <v>1</v>
      </c>
      <c r="AB427" s="253">
        <v>32</v>
      </c>
      <c r="AC427" s="253">
        <v>8</v>
      </c>
      <c r="AD427" s="253">
        <v>40</v>
      </c>
    </row>
    <row r="428" spans="1:34" customHeight="1" ht="15">
      <c r="A428" s="246" t="s">
        <v>1125</v>
      </c>
      <c r="B428" s="246" t="s">
        <v>15</v>
      </c>
      <c r="C428" s="246" t="s">
        <v>30</v>
      </c>
      <c r="D428" s="246" t="s">
        <v>65</v>
      </c>
      <c r="E428" s="247" t="s">
        <v>324</v>
      </c>
      <c r="F428" s="246" t="s">
        <v>1126</v>
      </c>
      <c r="G428" s="248" t="s">
        <v>133</v>
      </c>
      <c r="H428" s="249" t="s">
        <v>1127</v>
      </c>
      <c r="I428" s="246" t="s">
        <v>12</v>
      </c>
      <c r="J428" s="246" t="s">
        <v>135</v>
      </c>
      <c r="K428" s="250">
        <v>476797.08</v>
      </c>
      <c r="L428" s="250">
        <v>0</v>
      </c>
      <c r="M428" s="250">
        <v>158932.36</v>
      </c>
      <c r="N428" s="250">
        <v>158932.36</v>
      </c>
      <c r="O428" s="250">
        <v>794661.8</v>
      </c>
      <c r="P428" s="246" t="s">
        <v>6</v>
      </c>
      <c r="Q428" s="246" t="s">
        <v>136</v>
      </c>
      <c r="R428" s="246" t="s">
        <v>137</v>
      </c>
      <c r="S428" s="252"/>
      <c r="T428" s="252"/>
      <c r="U428" s="251">
        <v>476797.08</v>
      </c>
      <c r="V428" s="251">
        <v>158932.36</v>
      </c>
      <c r="W428" s="251">
        <v>635729.4399999999</v>
      </c>
      <c r="X428" s="251">
        <v>476797.08</v>
      </c>
      <c r="Y428" s="251">
        <v>158932.36</v>
      </c>
      <c r="Z428" s="251">
        <v>635729.4399999999</v>
      </c>
      <c r="AA428" s="258">
        <v>1</v>
      </c>
      <c r="AB428" s="253">
        <v>30</v>
      </c>
      <c r="AC428" s="253">
        <v>35</v>
      </c>
      <c r="AD428" s="253">
        <v>65</v>
      </c>
    </row>
    <row r="429" spans="1:34" customHeight="1" ht="15">
      <c r="A429" s="246" t="s">
        <v>1128</v>
      </c>
      <c r="B429" s="246" t="s">
        <v>15</v>
      </c>
      <c r="C429" s="246" t="s">
        <v>30</v>
      </c>
      <c r="D429" s="246" t="s">
        <v>75</v>
      </c>
      <c r="E429" s="247" t="s">
        <v>272</v>
      </c>
      <c r="F429" s="246" t="s">
        <v>1129</v>
      </c>
      <c r="G429" s="248" t="s">
        <v>103</v>
      </c>
      <c r="H429" s="249" t="s">
        <v>1130</v>
      </c>
      <c r="I429" s="246" t="s">
        <v>12</v>
      </c>
      <c r="J429" s="246" t="s">
        <v>135</v>
      </c>
      <c r="K429" s="250">
        <v>477154.2</v>
      </c>
      <c r="L429" s="250">
        <v>0</v>
      </c>
      <c r="M429" s="250">
        <v>159051.4</v>
      </c>
      <c r="N429" s="250">
        <v>159051.4</v>
      </c>
      <c r="O429" s="250">
        <v>795257</v>
      </c>
      <c r="P429" s="246" t="s">
        <v>6</v>
      </c>
      <c r="Q429" s="246" t="s">
        <v>136</v>
      </c>
      <c r="R429" s="246" t="s">
        <v>228</v>
      </c>
      <c r="S429" s="252"/>
      <c r="T429" s="252"/>
      <c r="U429" s="251">
        <v>477154.2</v>
      </c>
      <c r="V429" s="251">
        <v>159051.4</v>
      </c>
      <c r="W429" s="251">
        <v>636205.6</v>
      </c>
      <c r="X429" s="251">
        <v>477154.2</v>
      </c>
      <c r="Y429" s="251">
        <v>159051.4</v>
      </c>
      <c r="Z429" s="251">
        <v>636205.6</v>
      </c>
      <c r="AA429" s="258">
        <v>1</v>
      </c>
      <c r="AB429" s="253">
        <v>23</v>
      </c>
      <c r="AC429" s="253">
        <v>14</v>
      </c>
      <c r="AD429" s="253">
        <v>37</v>
      </c>
    </row>
    <row r="430" spans="1:34" customHeight="1" ht="15">
      <c r="A430" s="246" t="s">
        <v>1131</v>
      </c>
      <c r="B430" s="246" t="s">
        <v>15</v>
      </c>
      <c r="C430" s="246" t="s">
        <v>30</v>
      </c>
      <c r="D430" s="246" t="s">
        <v>75</v>
      </c>
      <c r="E430" s="247" t="s">
        <v>272</v>
      </c>
      <c r="F430" s="246" t="s">
        <v>664</v>
      </c>
      <c r="G430" s="248" t="s">
        <v>103</v>
      </c>
      <c r="H430" s="249" t="s">
        <v>1132</v>
      </c>
      <c r="I430" s="246" t="s">
        <v>12</v>
      </c>
      <c r="J430" s="246" t="s">
        <v>135</v>
      </c>
      <c r="K430" s="250">
        <v>437724</v>
      </c>
      <c r="L430" s="250">
        <v>0</v>
      </c>
      <c r="M430" s="250">
        <v>145908</v>
      </c>
      <c r="N430" s="250">
        <v>145908</v>
      </c>
      <c r="O430" s="250">
        <v>729540</v>
      </c>
      <c r="P430" s="246" t="s">
        <v>6</v>
      </c>
      <c r="Q430" s="246" t="s">
        <v>136</v>
      </c>
      <c r="R430" s="246" t="s">
        <v>137</v>
      </c>
      <c r="S430" s="252"/>
      <c r="T430" s="252"/>
      <c r="U430" s="251">
        <v>437724</v>
      </c>
      <c r="V430" s="251">
        <v>145908</v>
      </c>
      <c r="W430" s="251">
        <v>583632</v>
      </c>
      <c r="X430" s="251">
        <v>437724</v>
      </c>
      <c r="Y430" s="251">
        <v>145908</v>
      </c>
      <c r="Z430" s="251">
        <v>583632</v>
      </c>
      <c r="AA430" s="258">
        <v>1</v>
      </c>
      <c r="AB430" s="253">
        <v>12</v>
      </c>
      <c r="AC430" s="253">
        <v>18</v>
      </c>
      <c r="AD430" s="253">
        <v>30</v>
      </c>
    </row>
    <row r="431" spans="1:34" customHeight="1" ht="15">
      <c r="A431" s="246" t="s">
        <v>1133</v>
      </c>
      <c r="B431" s="246" t="s">
        <v>15</v>
      </c>
      <c r="C431" s="246" t="s">
        <v>30</v>
      </c>
      <c r="D431" s="246" t="s">
        <v>75</v>
      </c>
      <c r="E431" s="247" t="s">
        <v>272</v>
      </c>
      <c r="F431" s="246" t="s">
        <v>1134</v>
      </c>
      <c r="G431" s="248" t="s">
        <v>103</v>
      </c>
      <c r="H431" s="249" t="s">
        <v>1135</v>
      </c>
      <c r="I431" s="246" t="s">
        <v>12</v>
      </c>
      <c r="J431" s="246" t="s">
        <v>135</v>
      </c>
      <c r="K431" s="250">
        <v>520099.2</v>
      </c>
      <c r="L431" s="250">
        <v>0</v>
      </c>
      <c r="M431" s="250">
        <v>173366.4</v>
      </c>
      <c r="N431" s="250">
        <v>173366.4</v>
      </c>
      <c r="O431" s="250">
        <v>866832</v>
      </c>
      <c r="P431" s="246" t="s">
        <v>6</v>
      </c>
      <c r="Q431" s="246" t="s">
        <v>136</v>
      </c>
      <c r="R431" s="246" t="s">
        <v>137</v>
      </c>
      <c r="S431" s="252"/>
      <c r="T431" s="252"/>
      <c r="U431" s="251">
        <v>520099.2</v>
      </c>
      <c r="V431" s="251">
        <v>173366.4</v>
      </c>
      <c r="W431" s="251">
        <v>693465.6</v>
      </c>
      <c r="X431" s="251">
        <v>520099.2</v>
      </c>
      <c r="Y431" s="251">
        <v>173366.4</v>
      </c>
      <c r="Z431" s="251">
        <v>693465.6</v>
      </c>
      <c r="AA431" s="258">
        <v>1</v>
      </c>
      <c r="AB431" s="253">
        <v>21</v>
      </c>
      <c r="AC431" s="253">
        <v>9</v>
      </c>
      <c r="AD431" s="253">
        <v>30</v>
      </c>
    </row>
    <row r="432" spans="1:34" customHeight="1" ht="15">
      <c r="A432" s="246" t="s">
        <v>1136</v>
      </c>
      <c r="B432" s="246" t="s">
        <v>15</v>
      </c>
      <c r="C432" s="246" t="s">
        <v>30</v>
      </c>
      <c r="D432" s="246" t="s">
        <v>75</v>
      </c>
      <c r="E432" s="247" t="s">
        <v>272</v>
      </c>
      <c r="F432" s="246" t="s">
        <v>1129</v>
      </c>
      <c r="G432" s="248" t="s">
        <v>103</v>
      </c>
      <c r="H432" s="249" t="s">
        <v>1137</v>
      </c>
      <c r="I432" s="246" t="s">
        <v>12</v>
      </c>
      <c r="J432" s="246" t="s">
        <v>135</v>
      </c>
      <c r="K432" s="250">
        <v>520099.2</v>
      </c>
      <c r="L432" s="250">
        <v>0</v>
      </c>
      <c r="M432" s="250">
        <v>173366.4</v>
      </c>
      <c r="N432" s="250">
        <v>173366.4</v>
      </c>
      <c r="O432" s="250">
        <v>866832</v>
      </c>
      <c r="P432" s="246" t="s">
        <v>6</v>
      </c>
      <c r="Q432" s="246" t="s">
        <v>136</v>
      </c>
      <c r="R432" s="246" t="s">
        <v>137</v>
      </c>
      <c r="S432" s="252"/>
      <c r="T432" s="252"/>
      <c r="U432" s="251">
        <v>520099.2</v>
      </c>
      <c r="V432" s="251">
        <v>173366.4</v>
      </c>
      <c r="W432" s="251">
        <v>693465.6</v>
      </c>
      <c r="X432" s="251">
        <v>520099.2</v>
      </c>
      <c r="Y432" s="251">
        <v>173366.4</v>
      </c>
      <c r="Z432" s="251">
        <v>693465.6</v>
      </c>
      <c r="AA432" s="258">
        <v>1</v>
      </c>
      <c r="AB432" s="253">
        <v>12</v>
      </c>
      <c r="AC432" s="253">
        <v>18</v>
      </c>
      <c r="AD432" s="253">
        <v>30</v>
      </c>
    </row>
    <row r="433" spans="1:34" customHeight="1" ht="15">
      <c r="A433" s="246" t="s">
        <v>1138</v>
      </c>
      <c r="B433" s="246" t="s">
        <v>15</v>
      </c>
      <c r="C433" s="246" t="s">
        <v>30</v>
      </c>
      <c r="D433" s="246" t="s">
        <v>75</v>
      </c>
      <c r="E433" s="247" t="s">
        <v>279</v>
      </c>
      <c r="F433" s="246" t="s">
        <v>1139</v>
      </c>
      <c r="G433" s="248" t="s">
        <v>103</v>
      </c>
      <c r="H433" s="249" t="s">
        <v>1140</v>
      </c>
      <c r="I433" s="246" t="s">
        <v>12</v>
      </c>
      <c r="J433" s="246" t="s">
        <v>135</v>
      </c>
      <c r="K433" s="250">
        <v>558912</v>
      </c>
      <c r="L433" s="250">
        <v>0</v>
      </c>
      <c r="M433" s="250">
        <v>186304</v>
      </c>
      <c r="N433" s="250">
        <v>186304</v>
      </c>
      <c r="O433" s="250">
        <v>931520</v>
      </c>
      <c r="P433" s="246" t="s">
        <v>6</v>
      </c>
      <c r="Q433" s="246" t="s">
        <v>136</v>
      </c>
      <c r="R433" s="246" t="s">
        <v>137</v>
      </c>
      <c r="S433" s="252"/>
      <c r="T433" s="252"/>
      <c r="U433" s="251">
        <v>558912</v>
      </c>
      <c r="V433" s="251">
        <v>186304</v>
      </c>
      <c r="W433" s="251">
        <v>745216</v>
      </c>
      <c r="X433" s="251">
        <v>558912</v>
      </c>
      <c r="Y433" s="251">
        <v>186304</v>
      </c>
      <c r="Z433" s="251">
        <v>745216</v>
      </c>
      <c r="AA433" s="258">
        <v>1</v>
      </c>
      <c r="AB433" s="253">
        <v>12</v>
      </c>
      <c r="AC433" s="253">
        <v>18</v>
      </c>
      <c r="AD433" s="253">
        <v>30</v>
      </c>
    </row>
    <row r="434" spans="1:34" customHeight="1" ht="15">
      <c r="A434" s="246" t="s">
        <v>1141</v>
      </c>
      <c r="B434" s="246" t="s">
        <v>15</v>
      </c>
      <c r="C434" s="246" t="s">
        <v>30</v>
      </c>
      <c r="D434" s="246" t="s">
        <v>75</v>
      </c>
      <c r="E434" s="247" t="s">
        <v>272</v>
      </c>
      <c r="F434" s="246" t="s">
        <v>1134</v>
      </c>
      <c r="G434" s="248" t="s">
        <v>103</v>
      </c>
      <c r="H434" s="249" t="s">
        <v>1142</v>
      </c>
      <c r="I434" s="246" t="s">
        <v>12</v>
      </c>
      <c r="J434" s="246" t="s">
        <v>135</v>
      </c>
      <c r="K434" s="250">
        <v>590016</v>
      </c>
      <c r="L434" s="250">
        <v>0</v>
      </c>
      <c r="M434" s="250">
        <v>196672</v>
      </c>
      <c r="N434" s="250">
        <v>196672</v>
      </c>
      <c r="O434" s="250">
        <v>983360</v>
      </c>
      <c r="P434" s="246" t="s">
        <v>6</v>
      </c>
      <c r="Q434" s="246" t="s">
        <v>136</v>
      </c>
      <c r="R434" s="246" t="s">
        <v>137</v>
      </c>
      <c r="S434" s="252"/>
      <c r="T434" s="252"/>
      <c r="U434" s="251">
        <v>590016</v>
      </c>
      <c r="V434" s="251">
        <v>196672</v>
      </c>
      <c r="W434" s="251">
        <v>786688</v>
      </c>
      <c r="X434" s="251">
        <v>590016</v>
      </c>
      <c r="Y434" s="251">
        <v>196672</v>
      </c>
      <c r="Z434" s="251">
        <v>786688</v>
      </c>
      <c r="AA434" s="258">
        <v>1</v>
      </c>
      <c r="AB434" s="253">
        <v>18</v>
      </c>
      <c r="AC434" s="253">
        <v>15</v>
      </c>
      <c r="AD434" s="253">
        <v>33</v>
      </c>
    </row>
    <row r="435" spans="1:34" customHeight="1" ht="15">
      <c r="A435" s="246" t="s">
        <v>1143</v>
      </c>
      <c r="B435" s="246" t="s">
        <v>15</v>
      </c>
      <c r="C435" s="246" t="s">
        <v>30</v>
      </c>
      <c r="D435" s="246" t="s">
        <v>75</v>
      </c>
      <c r="E435" s="247" t="s">
        <v>279</v>
      </c>
      <c r="F435" s="246" t="s">
        <v>1144</v>
      </c>
      <c r="G435" s="248" t="s">
        <v>103</v>
      </c>
      <c r="H435" s="249" t="s">
        <v>1145</v>
      </c>
      <c r="I435" s="246" t="s">
        <v>12</v>
      </c>
      <c r="J435" s="246" t="s">
        <v>135</v>
      </c>
      <c r="K435" s="250">
        <v>597132</v>
      </c>
      <c r="L435" s="250">
        <v>0</v>
      </c>
      <c r="M435" s="250">
        <v>199044</v>
      </c>
      <c r="N435" s="250">
        <v>199044</v>
      </c>
      <c r="O435" s="250">
        <v>995220</v>
      </c>
      <c r="P435" s="246" t="s">
        <v>6</v>
      </c>
      <c r="Q435" s="246" t="s">
        <v>136</v>
      </c>
      <c r="R435" s="246" t="s">
        <v>137</v>
      </c>
      <c r="S435" s="252"/>
      <c r="T435" s="252"/>
      <c r="U435" s="251">
        <v>597132</v>
      </c>
      <c r="V435" s="251">
        <v>199044</v>
      </c>
      <c r="W435" s="251">
        <v>796176</v>
      </c>
      <c r="X435" s="251">
        <v>597132</v>
      </c>
      <c r="Y435" s="251">
        <v>199044</v>
      </c>
      <c r="Z435" s="251">
        <v>796176</v>
      </c>
      <c r="AA435" s="258">
        <v>1</v>
      </c>
      <c r="AB435" s="253">
        <v>10</v>
      </c>
      <c r="AC435" s="253">
        <v>20</v>
      </c>
      <c r="AD435" s="253">
        <v>30</v>
      </c>
    </row>
    <row r="436" spans="1:34" customHeight="1" ht="15">
      <c r="A436" s="246" t="s">
        <v>1146</v>
      </c>
      <c r="B436" s="246" t="s">
        <v>15</v>
      </c>
      <c r="C436" s="246" t="s">
        <v>30</v>
      </c>
      <c r="D436" s="246" t="s">
        <v>75</v>
      </c>
      <c r="E436" s="247" t="s">
        <v>279</v>
      </c>
      <c r="F436" s="246" t="s">
        <v>1144</v>
      </c>
      <c r="G436" s="248" t="s">
        <v>103</v>
      </c>
      <c r="H436" s="249" t="s">
        <v>1147</v>
      </c>
      <c r="I436" s="246" t="s">
        <v>12</v>
      </c>
      <c r="J436" s="246" t="s">
        <v>135</v>
      </c>
      <c r="K436" s="250">
        <v>585485.52</v>
      </c>
      <c r="L436" s="250">
        <v>0</v>
      </c>
      <c r="M436" s="250">
        <v>195161.84</v>
      </c>
      <c r="N436" s="250">
        <v>195161.84</v>
      </c>
      <c r="O436" s="250">
        <v>975809.2</v>
      </c>
      <c r="P436" s="246" t="s">
        <v>6</v>
      </c>
      <c r="Q436" s="246" t="s">
        <v>136</v>
      </c>
      <c r="R436" s="246" t="s">
        <v>137</v>
      </c>
      <c r="S436" s="252"/>
      <c r="T436" s="252"/>
      <c r="U436" s="251">
        <v>585485.52</v>
      </c>
      <c r="V436" s="251">
        <v>195161.84</v>
      </c>
      <c r="W436" s="251">
        <v>780647.36</v>
      </c>
      <c r="X436" s="251">
        <v>561150</v>
      </c>
      <c r="Y436" s="251">
        <v>187050</v>
      </c>
      <c r="Z436" s="251">
        <v>748200</v>
      </c>
      <c r="AA436" s="258">
        <v>1</v>
      </c>
      <c r="AB436" s="253">
        <v>26</v>
      </c>
      <c r="AC436" s="253">
        <v>4</v>
      </c>
      <c r="AD436" s="253">
        <v>30</v>
      </c>
    </row>
    <row r="437" spans="1:34" customHeight="1" ht="15">
      <c r="A437" s="246" t="s">
        <v>1148</v>
      </c>
      <c r="B437" s="246" t="s">
        <v>15</v>
      </c>
      <c r="C437" s="246" t="s">
        <v>30</v>
      </c>
      <c r="D437" s="246" t="s">
        <v>75</v>
      </c>
      <c r="E437" s="247" t="s">
        <v>272</v>
      </c>
      <c r="F437" s="246" t="s">
        <v>1149</v>
      </c>
      <c r="G437" s="248" t="s">
        <v>103</v>
      </c>
      <c r="H437" s="249" t="s">
        <v>1150</v>
      </c>
      <c r="I437" s="246" t="s">
        <v>12</v>
      </c>
      <c r="J437" s="246" t="s">
        <v>135</v>
      </c>
      <c r="K437" s="250">
        <v>579750</v>
      </c>
      <c r="L437" s="250">
        <v>0</v>
      </c>
      <c r="M437" s="250">
        <v>193250</v>
      </c>
      <c r="N437" s="250">
        <v>193250</v>
      </c>
      <c r="O437" s="250">
        <v>966250</v>
      </c>
      <c r="P437" s="246" t="s">
        <v>6</v>
      </c>
      <c r="Q437" s="246" t="s">
        <v>136</v>
      </c>
      <c r="R437" s="246" t="s">
        <v>137</v>
      </c>
      <c r="S437" s="252"/>
      <c r="T437" s="252"/>
      <c r="U437" s="251">
        <v>579750</v>
      </c>
      <c r="V437" s="251">
        <v>193250</v>
      </c>
      <c r="W437" s="251">
        <v>773000</v>
      </c>
      <c r="X437" s="251">
        <v>570900</v>
      </c>
      <c r="Y437" s="251">
        <v>190300</v>
      </c>
      <c r="Z437" s="251">
        <v>761200</v>
      </c>
      <c r="AA437" s="258">
        <v>1</v>
      </c>
      <c r="AB437" s="253">
        <v>77</v>
      </c>
      <c r="AC437" s="253">
        <v>43</v>
      </c>
      <c r="AD437" s="253">
        <v>120</v>
      </c>
    </row>
    <row r="438" spans="1:34" customHeight="1" ht="15">
      <c r="A438" s="246" t="s">
        <v>1151</v>
      </c>
      <c r="B438" s="246" t="s">
        <v>15</v>
      </c>
      <c r="C438" s="246" t="s">
        <v>30</v>
      </c>
      <c r="D438" s="246" t="s">
        <v>86</v>
      </c>
      <c r="E438" s="247" t="s">
        <v>279</v>
      </c>
      <c r="F438" s="246" t="s">
        <v>1152</v>
      </c>
      <c r="G438" s="248" t="s">
        <v>103</v>
      </c>
      <c r="H438" s="249" t="s">
        <v>1153</v>
      </c>
      <c r="I438" s="246" t="s">
        <v>12</v>
      </c>
      <c r="J438" s="246" t="s">
        <v>135</v>
      </c>
      <c r="K438" s="250">
        <v>435411</v>
      </c>
      <c r="L438" s="250">
        <v>0</v>
      </c>
      <c r="M438" s="250">
        <v>145137</v>
      </c>
      <c r="N438" s="250">
        <v>145137</v>
      </c>
      <c r="O438" s="250">
        <v>725685</v>
      </c>
      <c r="P438" s="246" t="s">
        <v>6</v>
      </c>
      <c r="Q438" s="246" t="s">
        <v>136</v>
      </c>
      <c r="R438" s="246" t="s">
        <v>137</v>
      </c>
      <c r="S438" s="252"/>
      <c r="T438" s="252"/>
      <c r="U438" s="251">
        <v>435411</v>
      </c>
      <c r="V438" s="251">
        <v>145137</v>
      </c>
      <c r="W438" s="251">
        <v>580548</v>
      </c>
      <c r="X438" s="251">
        <v>435411</v>
      </c>
      <c r="Y438" s="251">
        <v>145137</v>
      </c>
      <c r="Z438" s="251">
        <v>580548</v>
      </c>
      <c r="AA438" s="258">
        <v>1</v>
      </c>
      <c r="AB438" s="253">
        <v>15</v>
      </c>
      <c r="AC438" s="253">
        <v>11</v>
      </c>
      <c r="AD438" s="253">
        <v>26</v>
      </c>
    </row>
    <row r="439" spans="1:34" customHeight="1" ht="15">
      <c r="A439" s="246" t="s">
        <v>1154</v>
      </c>
      <c r="B439" s="246" t="s">
        <v>15</v>
      </c>
      <c r="C439" s="246" t="s">
        <v>30</v>
      </c>
      <c r="D439" s="246" t="s">
        <v>86</v>
      </c>
      <c r="E439" s="247" t="s">
        <v>279</v>
      </c>
      <c r="F439" s="246" t="s">
        <v>1155</v>
      </c>
      <c r="G439" s="248" t="s">
        <v>103</v>
      </c>
      <c r="H439" s="249" t="s">
        <v>1153</v>
      </c>
      <c r="I439" s="246" t="s">
        <v>12</v>
      </c>
      <c r="J439" s="246" t="s">
        <v>135</v>
      </c>
      <c r="K439" s="250">
        <v>435411</v>
      </c>
      <c r="L439" s="250">
        <v>0</v>
      </c>
      <c r="M439" s="250">
        <v>145137</v>
      </c>
      <c r="N439" s="250">
        <v>145137</v>
      </c>
      <c r="O439" s="250">
        <v>725685</v>
      </c>
      <c r="P439" s="246" t="s">
        <v>6</v>
      </c>
      <c r="Q439" s="246" t="s">
        <v>136</v>
      </c>
      <c r="R439" s="246" t="s">
        <v>137</v>
      </c>
      <c r="S439" s="252"/>
      <c r="T439" s="252"/>
      <c r="U439" s="251">
        <v>435411</v>
      </c>
      <c r="V439" s="251">
        <v>145137</v>
      </c>
      <c r="W439" s="251">
        <v>580548</v>
      </c>
      <c r="X439" s="251">
        <v>435411</v>
      </c>
      <c r="Y439" s="251">
        <v>145137</v>
      </c>
      <c r="Z439" s="251">
        <v>580548</v>
      </c>
      <c r="AA439" s="258">
        <v>1</v>
      </c>
      <c r="AB439" s="253">
        <v>55</v>
      </c>
      <c r="AC439" s="253">
        <v>46</v>
      </c>
      <c r="AD439" s="253">
        <v>101</v>
      </c>
    </row>
    <row r="440" spans="1:34" customHeight="1" ht="15">
      <c r="A440" s="246" t="s">
        <v>1156</v>
      </c>
      <c r="B440" s="246" t="s">
        <v>15</v>
      </c>
      <c r="C440" s="246" t="s">
        <v>30</v>
      </c>
      <c r="D440" s="246" t="s">
        <v>86</v>
      </c>
      <c r="E440" s="247" t="s">
        <v>279</v>
      </c>
      <c r="F440" s="246" t="s">
        <v>632</v>
      </c>
      <c r="G440" s="248" t="s">
        <v>103</v>
      </c>
      <c r="H440" s="249" t="s">
        <v>1153</v>
      </c>
      <c r="I440" s="246" t="s">
        <v>12</v>
      </c>
      <c r="J440" s="246" t="s">
        <v>135</v>
      </c>
      <c r="K440" s="250">
        <v>435411</v>
      </c>
      <c r="L440" s="250">
        <v>0</v>
      </c>
      <c r="M440" s="250">
        <v>145137</v>
      </c>
      <c r="N440" s="250">
        <v>145137</v>
      </c>
      <c r="O440" s="250">
        <v>725685</v>
      </c>
      <c r="P440" s="246" t="s">
        <v>6</v>
      </c>
      <c r="Q440" s="246" t="s">
        <v>136</v>
      </c>
      <c r="R440" s="246" t="s">
        <v>137</v>
      </c>
      <c r="S440" s="252"/>
      <c r="T440" s="252"/>
      <c r="U440" s="251">
        <v>435411</v>
      </c>
      <c r="V440" s="251">
        <v>145137</v>
      </c>
      <c r="W440" s="251">
        <v>580548</v>
      </c>
      <c r="X440" s="251">
        <v>435411</v>
      </c>
      <c r="Y440" s="251">
        <v>145137</v>
      </c>
      <c r="Z440" s="251">
        <v>580548</v>
      </c>
      <c r="AA440" s="258">
        <v>1</v>
      </c>
      <c r="AB440" s="253">
        <v>27</v>
      </c>
      <c r="AC440" s="253">
        <v>28</v>
      </c>
      <c r="AD440" s="253">
        <v>55</v>
      </c>
    </row>
    <row r="441" spans="1:34" customHeight="1" ht="15">
      <c r="A441" s="246" t="s">
        <v>1157</v>
      </c>
      <c r="B441" s="246" t="s">
        <v>15</v>
      </c>
      <c r="C441" s="246" t="s">
        <v>30</v>
      </c>
      <c r="D441" s="246" t="s">
        <v>86</v>
      </c>
      <c r="E441" s="247" t="s">
        <v>279</v>
      </c>
      <c r="F441" s="246" t="s">
        <v>1155</v>
      </c>
      <c r="G441" s="248" t="s">
        <v>103</v>
      </c>
      <c r="H441" s="249" t="s">
        <v>1158</v>
      </c>
      <c r="I441" s="246" t="s">
        <v>12</v>
      </c>
      <c r="J441" s="246" t="s">
        <v>135</v>
      </c>
      <c r="K441" s="250">
        <v>600000</v>
      </c>
      <c r="L441" s="250">
        <v>0</v>
      </c>
      <c r="M441" s="250">
        <v>200000</v>
      </c>
      <c r="N441" s="250">
        <v>200000</v>
      </c>
      <c r="O441" s="250">
        <v>1000000</v>
      </c>
      <c r="P441" s="246" t="s">
        <v>6</v>
      </c>
      <c r="Q441" s="246" t="s">
        <v>136</v>
      </c>
      <c r="R441" s="246" t="s">
        <v>137</v>
      </c>
      <c r="S441" s="252"/>
      <c r="T441" s="252"/>
      <c r="U441" s="251">
        <v>600000</v>
      </c>
      <c r="V441" s="251">
        <v>200000</v>
      </c>
      <c r="W441" s="251">
        <v>800000</v>
      </c>
      <c r="X441" s="251">
        <v>600000</v>
      </c>
      <c r="Y441" s="251">
        <v>200000</v>
      </c>
      <c r="Z441" s="251">
        <v>800000</v>
      </c>
      <c r="AA441" s="258">
        <v>1</v>
      </c>
      <c r="AB441" s="253">
        <v>0</v>
      </c>
      <c r="AC441" s="253">
        <v>90</v>
      </c>
      <c r="AD441" s="253">
        <v>90</v>
      </c>
    </row>
    <row r="442" spans="1:34" customHeight="1" ht="15">
      <c r="A442" s="246" t="s">
        <v>1159</v>
      </c>
      <c r="B442" s="246" t="s">
        <v>15</v>
      </c>
      <c r="C442" s="246" t="s">
        <v>30</v>
      </c>
      <c r="D442" s="246" t="s">
        <v>86</v>
      </c>
      <c r="E442" s="247" t="s">
        <v>279</v>
      </c>
      <c r="F442" s="246" t="s">
        <v>1160</v>
      </c>
      <c r="G442" s="248" t="s">
        <v>103</v>
      </c>
      <c r="H442" s="249" t="s">
        <v>1153</v>
      </c>
      <c r="I442" s="246" t="s">
        <v>12</v>
      </c>
      <c r="J442" s="246" t="s">
        <v>135</v>
      </c>
      <c r="K442" s="250">
        <v>435411</v>
      </c>
      <c r="L442" s="250">
        <v>0</v>
      </c>
      <c r="M442" s="250">
        <v>145137</v>
      </c>
      <c r="N442" s="250">
        <v>145137</v>
      </c>
      <c r="O442" s="250">
        <v>725685</v>
      </c>
      <c r="P442" s="246" t="s">
        <v>6</v>
      </c>
      <c r="Q442" s="246" t="s">
        <v>136</v>
      </c>
      <c r="R442" s="246" t="s">
        <v>137</v>
      </c>
      <c r="S442" s="252"/>
      <c r="T442" s="252"/>
      <c r="U442" s="251">
        <v>435411</v>
      </c>
      <c r="V442" s="251">
        <v>145137</v>
      </c>
      <c r="W442" s="251">
        <v>580548</v>
      </c>
      <c r="X442" s="251">
        <v>435411</v>
      </c>
      <c r="Y442" s="251">
        <v>145137</v>
      </c>
      <c r="Z442" s="251">
        <v>580548</v>
      </c>
      <c r="AA442" s="258">
        <v>1</v>
      </c>
      <c r="AB442" s="253">
        <v>21</v>
      </c>
      <c r="AC442" s="253">
        <v>24</v>
      </c>
      <c r="AD442" s="253">
        <v>45</v>
      </c>
    </row>
    <row r="443" spans="1:34" customHeight="1" ht="15">
      <c r="A443" s="246" t="s">
        <v>1161</v>
      </c>
      <c r="B443" s="246" t="s">
        <v>15</v>
      </c>
      <c r="C443" s="246" t="s">
        <v>30</v>
      </c>
      <c r="D443" s="246" t="s">
        <v>91</v>
      </c>
      <c r="E443" s="247" t="s">
        <v>131</v>
      </c>
      <c r="F443" s="246" t="s">
        <v>1162</v>
      </c>
      <c r="G443" s="248" t="s">
        <v>103</v>
      </c>
      <c r="H443" s="249" t="s">
        <v>1163</v>
      </c>
      <c r="I443" s="246" t="s">
        <v>12</v>
      </c>
      <c r="J443" s="246" t="s">
        <v>135</v>
      </c>
      <c r="K443" s="250">
        <v>599175</v>
      </c>
      <c r="L443" s="250">
        <v>0</v>
      </c>
      <c r="M443" s="250">
        <v>199725</v>
      </c>
      <c r="N443" s="250">
        <v>199725</v>
      </c>
      <c r="O443" s="250">
        <v>998625</v>
      </c>
      <c r="P443" s="246" t="s">
        <v>6</v>
      </c>
      <c r="Q443" s="246" t="s">
        <v>136</v>
      </c>
      <c r="R443" s="246" t="s">
        <v>156</v>
      </c>
      <c r="S443" s="252"/>
      <c r="T443" s="252"/>
      <c r="U443" s="251">
        <v>599175</v>
      </c>
      <c r="V443" s="251">
        <v>199725</v>
      </c>
      <c r="W443" s="251">
        <v>798900</v>
      </c>
      <c r="X443" s="251">
        <v>599175</v>
      </c>
      <c r="Y443" s="251">
        <v>199725</v>
      </c>
      <c r="Z443" s="251">
        <v>798900</v>
      </c>
      <c r="AA443" s="258">
        <v>1</v>
      </c>
      <c r="AB443" s="253">
        <v>10</v>
      </c>
      <c r="AC443" s="253">
        <v>20</v>
      </c>
      <c r="AD443" s="253">
        <v>30</v>
      </c>
    </row>
    <row r="444" spans="1:34" customHeight="1" ht="15">
      <c r="A444" s="246" t="s">
        <v>1164</v>
      </c>
      <c r="B444" s="246" t="s">
        <v>15</v>
      </c>
      <c r="C444" s="246" t="s">
        <v>30</v>
      </c>
      <c r="D444" s="246" t="s">
        <v>91</v>
      </c>
      <c r="E444" s="247" t="s">
        <v>131</v>
      </c>
      <c r="F444" s="246" t="s">
        <v>175</v>
      </c>
      <c r="G444" s="248" t="s">
        <v>103</v>
      </c>
      <c r="H444" s="249" t="s">
        <v>1165</v>
      </c>
      <c r="I444" s="246" t="s">
        <v>12</v>
      </c>
      <c r="J444" s="246" t="s">
        <v>135</v>
      </c>
      <c r="K444" s="250">
        <v>600000</v>
      </c>
      <c r="L444" s="250">
        <v>0</v>
      </c>
      <c r="M444" s="250">
        <v>200000</v>
      </c>
      <c r="N444" s="250">
        <v>200000</v>
      </c>
      <c r="O444" s="250">
        <v>1000000</v>
      </c>
      <c r="P444" s="246" t="s">
        <v>6</v>
      </c>
      <c r="Q444" s="246" t="s">
        <v>136</v>
      </c>
      <c r="R444" s="246" t="s">
        <v>137</v>
      </c>
      <c r="S444" s="252"/>
      <c r="T444" s="252"/>
      <c r="U444" s="251">
        <v>600000</v>
      </c>
      <c r="V444" s="251">
        <v>200000</v>
      </c>
      <c r="W444" s="251">
        <v>800000</v>
      </c>
      <c r="X444" s="251">
        <v>600000</v>
      </c>
      <c r="Y444" s="251">
        <v>200000</v>
      </c>
      <c r="Z444" s="251">
        <v>800000</v>
      </c>
      <c r="AA444" s="258">
        <v>1</v>
      </c>
      <c r="AB444" s="253">
        <v>37</v>
      </c>
      <c r="AC444" s="253">
        <v>17</v>
      </c>
      <c r="AD444" s="253">
        <v>54</v>
      </c>
    </row>
    <row r="445" spans="1:34" customHeight="1" ht="15">
      <c r="A445" s="246" t="s">
        <v>1166</v>
      </c>
      <c r="B445" s="246" t="s">
        <v>15</v>
      </c>
      <c r="C445" s="246" t="s">
        <v>30</v>
      </c>
      <c r="D445" s="246" t="s">
        <v>91</v>
      </c>
      <c r="E445" s="247" t="s">
        <v>131</v>
      </c>
      <c r="F445" s="246" t="s">
        <v>1167</v>
      </c>
      <c r="G445" s="248" t="s">
        <v>103</v>
      </c>
      <c r="H445" s="249" t="s">
        <v>1168</v>
      </c>
      <c r="I445" s="246" t="s">
        <v>12</v>
      </c>
      <c r="J445" s="246" t="s">
        <v>135</v>
      </c>
      <c r="K445" s="250">
        <v>599805</v>
      </c>
      <c r="L445" s="250">
        <v>0</v>
      </c>
      <c r="M445" s="250">
        <v>199935</v>
      </c>
      <c r="N445" s="250">
        <v>199935</v>
      </c>
      <c r="O445" s="250">
        <v>999675</v>
      </c>
      <c r="P445" s="246" t="s">
        <v>6</v>
      </c>
      <c r="Q445" s="246" t="s">
        <v>136</v>
      </c>
      <c r="R445" s="246" t="s">
        <v>158</v>
      </c>
      <c r="S445" s="252"/>
      <c r="T445" s="252"/>
      <c r="U445" s="251">
        <v>599805</v>
      </c>
      <c r="V445" s="251">
        <v>199935</v>
      </c>
      <c r="W445" s="251">
        <v>799740</v>
      </c>
      <c r="X445" s="251">
        <v>599805</v>
      </c>
      <c r="Y445" s="251">
        <v>199935</v>
      </c>
      <c r="Z445" s="251">
        <v>799740</v>
      </c>
      <c r="AA445" s="258">
        <v>1</v>
      </c>
      <c r="AB445" s="253">
        <v>18</v>
      </c>
      <c r="AC445" s="253">
        <v>17</v>
      </c>
      <c r="AD445" s="253">
        <v>35</v>
      </c>
    </row>
    <row r="446" spans="1:34" customHeight="1" ht="15">
      <c r="A446" s="246" t="s">
        <v>1169</v>
      </c>
      <c r="B446" s="246" t="s">
        <v>15</v>
      </c>
      <c r="C446" s="246" t="s">
        <v>30</v>
      </c>
      <c r="D446" s="246" t="s">
        <v>91</v>
      </c>
      <c r="E446" s="247" t="s">
        <v>131</v>
      </c>
      <c r="F446" s="246" t="s">
        <v>863</v>
      </c>
      <c r="G446" s="248" t="s">
        <v>103</v>
      </c>
      <c r="H446" s="249" t="s">
        <v>1168</v>
      </c>
      <c r="I446" s="246" t="s">
        <v>12</v>
      </c>
      <c r="J446" s="246" t="s">
        <v>135</v>
      </c>
      <c r="K446" s="250">
        <v>599805</v>
      </c>
      <c r="L446" s="250">
        <v>0</v>
      </c>
      <c r="M446" s="250">
        <v>199935</v>
      </c>
      <c r="N446" s="250">
        <v>199935</v>
      </c>
      <c r="O446" s="250">
        <v>999675</v>
      </c>
      <c r="P446" s="246" t="s">
        <v>6</v>
      </c>
      <c r="Q446" s="246" t="s">
        <v>136</v>
      </c>
      <c r="R446" s="246" t="s">
        <v>147</v>
      </c>
      <c r="S446" s="252"/>
      <c r="T446" s="252"/>
      <c r="U446" s="251">
        <v>599805</v>
      </c>
      <c r="V446" s="251">
        <v>199935</v>
      </c>
      <c r="W446" s="251">
        <v>799740</v>
      </c>
      <c r="X446" s="251">
        <v>599805</v>
      </c>
      <c r="Y446" s="251">
        <v>199935</v>
      </c>
      <c r="Z446" s="251">
        <v>799740</v>
      </c>
      <c r="AA446" s="258">
        <v>1</v>
      </c>
      <c r="AB446" s="253">
        <v>6</v>
      </c>
      <c r="AC446" s="253">
        <v>26</v>
      </c>
      <c r="AD446" s="253">
        <v>32</v>
      </c>
    </row>
    <row r="447" spans="1:34" customHeight="1" ht="15">
      <c r="A447" s="246" t="s">
        <v>1170</v>
      </c>
      <c r="B447" s="246" t="s">
        <v>15</v>
      </c>
      <c r="C447" s="246" t="s">
        <v>30</v>
      </c>
      <c r="D447" s="246" t="s">
        <v>91</v>
      </c>
      <c r="E447" s="247" t="s">
        <v>131</v>
      </c>
      <c r="F447" s="246" t="s">
        <v>1171</v>
      </c>
      <c r="G447" s="248" t="s">
        <v>103</v>
      </c>
      <c r="H447" s="249" t="s">
        <v>1168</v>
      </c>
      <c r="I447" s="246" t="s">
        <v>12</v>
      </c>
      <c r="J447" s="246" t="s">
        <v>135</v>
      </c>
      <c r="K447" s="250">
        <v>599805</v>
      </c>
      <c r="L447" s="250">
        <v>0</v>
      </c>
      <c r="M447" s="250">
        <v>199935</v>
      </c>
      <c r="N447" s="250">
        <v>199935</v>
      </c>
      <c r="O447" s="250">
        <v>999675</v>
      </c>
      <c r="P447" s="246" t="s">
        <v>6</v>
      </c>
      <c r="Q447" s="246" t="s">
        <v>136</v>
      </c>
      <c r="R447" s="246" t="s">
        <v>153</v>
      </c>
      <c r="S447" s="252"/>
      <c r="T447" s="252"/>
      <c r="U447" s="251">
        <v>599805</v>
      </c>
      <c r="V447" s="251">
        <v>199935</v>
      </c>
      <c r="W447" s="251">
        <v>799740</v>
      </c>
      <c r="X447" s="251">
        <v>599805</v>
      </c>
      <c r="Y447" s="251">
        <v>199935</v>
      </c>
      <c r="Z447" s="251">
        <v>799740</v>
      </c>
      <c r="AA447" s="258">
        <v>1</v>
      </c>
      <c r="AB447" s="253">
        <v>6</v>
      </c>
      <c r="AC447" s="253">
        <v>26</v>
      </c>
      <c r="AD447" s="253">
        <v>32</v>
      </c>
    </row>
    <row r="448" spans="1:34" customHeight="1" ht="15">
      <c r="A448" s="246" t="s">
        <v>1172</v>
      </c>
      <c r="B448" s="246" t="s">
        <v>15</v>
      </c>
      <c r="C448" s="246" t="s">
        <v>30</v>
      </c>
      <c r="D448" s="246" t="s">
        <v>91</v>
      </c>
      <c r="E448" s="247" t="s">
        <v>131</v>
      </c>
      <c r="F448" s="246" t="s">
        <v>1162</v>
      </c>
      <c r="G448" s="248" t="s">
        <v>103</v>
      </c>
      <c r="H448" s="249" t="s">
        <v>1168</v>
      </c>
      <c r="I448" s="246" t="s">
        <v>12</v>
      </c>
      <c r="J448" s="246" t="s">
        <v>135</v>
      </c>
      <c r="K448" s="250">
        <v>599805</v>
      </c>
      <c r="L448" s="250">
        <v>0</v>
      </c>
      <c r="M448" s="250">
        <v>199935</v>
      </c>
      <c r="N448" s="250">
        <v>199935</v>
      </c>
      <c r="O448" s="250">
        <v>999675</v>
      </c>
      <c r="P448" s="246" t="s">
        <v>6</v>
      </c>
      <c r="Q448" s="246" t="s">
        <v>136</v>
      </c>
      <c r="R448" s="246" t="s">
        <v>153</v>
      </c>
      <c r="S448" s="252"/>
      <c r="T448" s="252"/>
      <c r="U448" s="251">
        <v>599805</v>
      </c>
      <c r="V448" s="251">
        <v>199935</v>
      </c>
      <c r="W448" s="251">
        <v>799740</v>
      </c>
      <c r="X448" s="251">
        <v>599805</v>
      </c>
      <c r="Y448" s="251">
        <v>199935</v>
      </c>
      <c r="Z448" s="251">
        <v>799740</v>
      </c>
      <c r="AA448" s="258">
        <v>1</v>
      </c>
      <c r="AB448" s="253">
        <v>26</v>
      </c>
      <c r="AC448" s="253">
        <v>6</v>
      </c>
      <c r="AD448" s="253">
        <v>32</v>
      </c>
    </row>
    <row r="449" spans="1:34" customHeight="1" ht="15">
      <c r="A449" s="246" t="s">
        <v>1173</v>
      </c>
      <c r="B449" s="246" t="s">
        <v>15</v>
      </c>
      <c r="C449" s="246" t="s">
        <v>30</v>
      </c>
      <c r="D449" s="246" t="s">
        <v>91</v>
      </c>
      <c r="E449" s="247" t="s">
        <v>131</v>
      </c>
      <c r="F449" s="246" t="s">
        <v>1174</v>
      </c>
      <c r="G449" s="248" t="s">
        <v>103</v>
      </c>
      <c r="H449" s="249" t="s">
        <v>1168</v>
      </c>
      <c r="I449" s="246" t="s">
        <v>12</v>
      </c>
      <c r="J449" s="246" t="s">
        <v>135</v>
      </c>
      <c r="K449" s="250">
        <v>599805</v>
      </c>
      <c r="L449" s="250">
        <v>0</v>
      </c>
      <c r="M449" s="250">
        <v>199935</v>
      </c>
      <c r="N449" s="250">
        <v>199935</v>
      </c>
      <c r="O449" s="250">
        <v>999675</v>
      </c>
      <c r="P449" s="246" t="s">
        <v>6</v>
      </c>
      <c r="Q449" s="246" t="s">
        <v>136</v>
      </c>
      <c r="R449" s="246" t="s">
        <v>158</v>
      </c>
      <c r="S449" s="252"/>
      <c r="T449" s="252"/>
      <c r="U449" s="251">
        <v>599805</v>
      </c>
      <c r="V449" s="251">
        <v>199935</v>
      </c>
      <c r="W449" s="251">
        <v>799740</v>
      </c>
      <c r="X449" s="251">
        <v>599805</v>
      </c>
      <c r="Y449" s="251">
        <v>199935</v>
      </c>
      <c r="Z449" s="251">
        <v>799740</v>
      </c>
      <c r="AA449" s="258">
        <v>1</v>
      </c>
      <c r="AB449" s="253">
        <v>20</v>
      </c>
      <c r="AC449" s="253">
        <v>10</v>
      </c>
      <c r="AD449" s="253">
        <v>30</v>
      </c>
    </row>
    <row r="450" spans="1:34" customHeight="1" ht="15">
      <c r="A450" s="246" t="s">
        <v>1175</v>
      </c>
      <c r="B450" s="246" t="s">
        <v>15</v>
      </c>
      <c r="C450" s="246" t="s">
        <v>30</v>
      </c>
      <c r="D450" s="246" t="s">
        <v>91</v>
      </c>
      <c r="E450" s="247" t="s">
        <v>131</v>
      </c>
      <c r="F450" s="246" t="s">
        <v>1176</v>
      </c>
      <c r="G450" s="248" t="s">
        <v>103</v>
      </c>
      <c r="H450" s="249" t="s">
        <v>1177</v>
      </c>
      <c r="I450" s="246" t="s">
        <v>12</v>
      </c>
      <c r="J450" s="246" t="s">
        <v>135</v>
      </c>
      <c r="K450" s="250">
        <v>599940</v>
      </c>
      <c r="L450" s="250">
        <v>0</v>
      </c>
      <c r="M450" s="250">
        <v>199980</v>
      </c>
      <c r="N450" s="250">
        <v>199980</v>
      </c>
      <c r="O450" s="250">
        <v>999900</v>
      </c>
      <c r="P450" s="246" t="s">
        <v>6</v>
      </c>
      <c r="Q450" s="246" t="s">
        <v>136</v>
      </c>
      <c r="R450" s="246" t="s">
        <v>137</v>
      </c>
      <c r="S450" s="252"/>
      <c r="T450" s="252"/>
      <c r="U450" s="251">
        <v>599940</v>
      </c>
      <c r="V450" s="251">
        <v>199980</v>
      </c>
      <c r="W450" s="251">
        <v>799920</v>
      </c>
      <c r="X450" s="251">
        <v>599940</v>
      </c>
      <c r="Y450" s="251">
        <v>199980</v>
      </c>
      <c r="Z450" s="251">
        <v>799920</v>
      </c>
      <c r="AA450" s="258">
        <v>1</v>
      </c>
      <c r="AB450" s="253">
        <v>35</v>
      </c>
      <c r="AC450" s="253">
        <v>14</v>
      </c>
      <c r="AD450" s="253">
        <v>49</v>
      </c>
    </row>
    <row r="451" spans="1:34" customHeight="1" ht="15">
      <c r="A451" s="246" t="s">
        <v>1178</v>
      </c>
      <c r="B451" s="246" t="s">
        <v>15</v>
      </c>
      <c r="C451" s="246" t="s">
        <v>30</v>
      </c>
      <c r="D451" s="246" t="s">
        <v>91</v>
      </c>
      <c r="E451" s="247" t="s">
        <v>131</v>
      </c>
      <c r="F451" s="246" t="s">
        <v>394</v>
      </c>
      <c r="G451" s="248" t="s">
        <v>103</v>
      </c>
      <c r="H451" s="249" t="s">
        <v>1177</v>
      </c>
      <c r="I451" s="246" t="s">
        <v>12</v>
      </c>
      <c r="J451" s="246" t="s">
        <v>135</v>
      </c>
      <c r="K451" s="250">
        <v>599940</v>
      </c>
      <c r="L451" s="250">
        <v>0</v>
      </c>
      <c r="M451" s="250">
        <v>199980</v>
      </c>
      <c r="N451" s="250">
        <v>199980</v>
      </c>
      <c r="O451" s="250">
        <v>999900</v>
      </c>
      <c r="P451" s="246" t="s">
        <v>6</v>
      </c>
      <c r="Q451" s="246" t="s">
        <v>136</v>
      </c>
      <c r="R451" s="246" t="s">
        <v>137</v>
      </c>
      <c r="S451" s="252"/>
      <c r="T451" s="252"/>
      <c r="U451" s="251">
        <v>599940</v>
      </c>
      <c r="V451" s="251">
        <v>199980</v>
      </c>
      <c r="W451" s="251">
        <v>799920</v>
      </c>
      <c r="X451" s="251">
        <v>599940</v>
      </c>
      <c r="Y451" s="251">
        <v>199980</v>
      </c>
      <c r="Z451" s="251">
        <v>799920</v>
      </c>
      <c r="AA451" s="258">
        <v>1</v>
      </c>
      <c r="AB451" s="253">
        <v>14</v>
      </c>
      <c r="AC451" s="253">
        <v>6</v>
      </c>
      <c r="AD451" s="253">
        <v>20</v>
      </c>
    </row>
    <row r="452" spans="1:34" customHeight="1" ht="15">
      <c r="A452" s="246" t="s">
        <v>1179</v>
      </c>
      <c r="B452" s="246" t="s">
        <v>15</v>
      </c>
      <c r="C452" s="246" t="s">
        <v>30</v>
      </c>
      <c r="D452" s="246" t="s">
        <v>91</v>
      </c>
      <c r="E452" s="247" t="s">
        <v>131</v>
      </c>
      <c r="F452" s="246" t="s">
        <v>1180</v>
      </c>
      <c r="G452" s="248" t="s">
        <v>103</v>
      </c>
      <c r="H452" s="249" t="s">
        <v>1163</v>
      </c>
      <c r="I452" s="246" t="s">
        <v>12</v>
      </c>
      <c r="J452" s="246" t="s">
        <v>135</v>
      </c>
      <c r="K452" s="250">
        <v>599175</v>
      </c>
      <c r="L452" s="250">
        <v>0</v>
      </c>
      <c r="M452" s="250">
        <v>199725</v>
      </c>
      <c r="N452" s="250">
        <v>199725</v>
      </c>
      <c r="O452" s="250">
        <v>998625</v>
      </c>
      <c r="P452" s="246" t="s">
        <v>6</v>
      </c>
      <c r="Q452" s="246" t="s">
        <v>136</v>
      </c>
      <c r="R452" s="246" t="s">
        <v>137</v>
      </c>
      <c r="S452" s="252"/>
      <c r="T452" s="252"/>
      <c r="U452" s="251">
        <v>599175</v>
      </c>
      <c r="V452" s="251">
        <v>199725</v>
      </c>
      <c r="W452" s="251">
        <v>798900</v>
      </c>
      <c r="X452" s="251">
        <v>599175</v>
      </c>
      <c r="Y452" s="251">
        <v>199725</v>
      </c>
      <c r="Z452" s="251">
        <v>798900</v>
      </c>
      <c r="AA452" s="258">
        <v>1</v>
      </c>
      <c r="AB452" s="253">
        <v>0</v>
      </c>
      <c r="AC452" s="253">
        <v>20</v>
      </c>
      <c r="AD452" s="253">
        <v>20</v>
      </c>
    </row>
    <row r="453" spans="1:34" customHeight="1" ht="15">
      <c r="A453" s="246" t="s">
        <v>1181</v>
      </c>
      <c r="B453" s="246" t="s">
        <v>15</v>
      </c>
      <c r="C453" s="246" t="s">
        <v>30</v>
      </c>
      <c r="D453" s="246" t="s">
        <v>91</v>
      </c>
      <c r="E453" s="247" t="s">
        <v>131</v>
      </c>
      <c r="F453" s="246" t="s">
        <v>1182</v>
      </c>
      <c r="G453" s="248" t="s">
        <v>103</v>
      </c>
      <c r="H453" s="249" t="s">
        <v>1163</v>
      </c>
      <c r="I453" s="246" t="s">
        <v>12</v>
      </c>
      <c r="J453" s="246" t="s">
        <v>135</v>
      </c>
      <c r="K453" s="250">
        <v>599175</v>
      </c>
      <c r="L453" s="250">
        <v>0</v>
      </c>
      <c r="M453" s="250">
        <v>199725</v>
      </c>
      <c r="N453" s="250">
        <v>199725</v>
      </c>
      <c r="O453" s="250">
        <v>998625</v>
      </c>
      <c r="P453" s="246" t="s">
        <v>6</v>
      </c>
      <c r="Q453" s="246" t="s">
        <v>136</v>
      </c>
      <c r="R453" s="246" t="s">
        <v>137</v>
      </c>
      <c r="S453" s="252"/>
      <c r="T453" s="252"/>
      <c r="U453" s="251">
        <v>599175</v>
      </c>
      <c r="V453" s="251">
        <v>199725</v>
      </c>
      <c r="W453" s="251">
        <v>798900</v>
      </c>
      <c r="X453" s="251">
        <v>599175</v>
      </c>
      <c r="Y453" s="251">
        <v>199725</v>
      </c>
      <c r="Z453" s="251">
        <v>798900</v>
      </c>
      <c r="AA453" s="258">
        <v>1</v>
      </c>
      <c r="AB453" s="253">
        <v>34</v>
      </c>
      <c r="AC453" s="253">
        <v>12</v>
      </c>
      <c r="AD453" s="253">
        <v>46</v>
      </c>
    </row>
    <row r="454" spans="1:34" customHeight="1" ht="15">
      <c r="A454" s="246" t="s">
        <v>1183</v>
      </c>
      <c r="B454" s="246" t="s">
        <v>15</v>
      </c>
      <c r="C454" s="246" t="s">
        <v>30</v>
      </c>
      <c r="D454" s="246" t="s">
        <v>91</v>
      </c>
      <c r="E454" s="247" t="s">
        <v>131</v>
      </c>
      <c r="F454" s="246" t="s">
        <v>1058</v>
      </c>
      <c r="G454" s="248" t="s">
        <v>103</v>
      </c>
      <c r="H454" s="249" t="s">
        <v>1163</v>
      </c>
      <c r="I454" s="246" t="s">
        <v>12</v>
      </c>
      <c r="J454" s="246" t="s">
        <v>135</v>
      </c>
      <c r="K454" s="250">
        <v>599175</v>
      </c>
      <c r="L454" s="250">
        <v>0</v>
      </c>
      <c r="M454" s="250">
        <v>199725</v>
      </c>
      <c r="N454" s="250">
        <v>199725</v>
      </c>
      <c r="O454" s="250">
        <v>998625</v>
      </c>
      <c r="P454" s="246" t="s">
        <v>6</v>
      </c>
      <c r="Q454" s="246" t="s">
        <v>136</v>
      </c>
      <c r="R454" s="246" t="s">
        <v>137</v>
      </c>
      <c r="S454" s="252"/>
      <c r="T454" s="252"/>
      <c r="U454" s="251">
        <v>599175</v>
      </c>
      <c r="V454" s="251">
        <v>199725</v>
      </c>
      <c r="W454" s="251">
        <v>798900</v>
      </c>
      <c r="X454" s="251">
        <v>599175</v>
      </c>
      <c r="Y454" s="251">
        <v>199725</v>
      </c>
      <c r="Z454" s="251">
        <v>798900</v>
      </c>
      <c r="AA454" s="258">
        <v>1</v>
      </c>
      <c r="AB454" s="253">
        <v>7</v>
      </c>
      <c r="AC454" s="253">
        <v>13</v>
      </c>
      <c r="AD454" s="253">
        <v>20</v>
      </c>
    </row>
    <row r="455" spans="1:34" customHeight="1" ht="15">
      <c r="A455" s="246" t="s">
        <v>1184</v>
      </c>
      <c r="B455" s="246" t="s">
        <v>15</v>
      </c>
      <c r="C455" s="246" t="s">
        <v>30</v>
      </c>
      <c r="D455" s="246" t="s">
        <v>75</v>
      </c>
      <c r="E455" s="247" t="s">
        <v>279</v>
      </c>
      <c r="F455" s="246" t="s">
        <v>1185</v>
      </c>
      <c r="G455" s="248" t="s">
        <v>103</v>
      </c>
      <c r="H455" s="249" t="s">
        <v>1186</v>
      </c>
      <c r="I455" s="246" t="s">
        <v>12</v>
      </c>
      <c r="J455" s="246" t="s">
        <v>135</v>
      </c>
      <c r="K455" s="250">
        <v>597132</v>
      </c>
      <c r="L455" s="250">
        <v>0</v>
      </c>
      <c r="M455" s="250">
        <v>199044</v>
      </c>
      <c r="N455" s="250">
        <v>199044</v>
      </c>
      <c r="O455" s="250">
        <v>995220</v>
      </c>
      <c r="P455" s="246" t="s">
        <v>6</v>
      </c>
      <c r="Q455" s="246" t="s">
        <v>136</v>
      </c>
      <c r="R455" s="246" t="s">
        <v>137</v>
      </c>
      <c r="S455" s="252"/>
      <c r="T455" s="252"/>
      <c r="U455" s="251">
        <v>597132</v>
      </c>
      <c r="V455" s="251">
        <v>199044</v>
      </c>
      <c r="W455" s="251">
        <v>796176</v>
      </c>
      <c r="X455" s="251">
        <v>597132</v>
      </c>
      <c r="Y455" s="251">
        <v>199044</v>
      </c>
      <c r="Z455" s="251">
        <v>796176</v>
      </c>
      <c r="AA455" s="258">
        <v>1</v>
      </c>
      <c r="AB455" s="253">
        <v>20</v>
      </c>
      <c r="AC455" s="253">
        <v>10</v>
      </c>
      <c r="AD455" s="253">
        <v>30</v>
      </c>
    </row>
    <row r="456" spans="1:34" customHeight="1" ht="15">
      <c r="A456" s="246" t="s">
        <v>1187</v>
      </c>
      <c r="B456" s="246" t="s">
        <v>15</v>
      </c>
      <c r="C456" s="246" t="s">
        <v>30</v>
      </c>
      <c r="D456" s="246" t="s">
        <v>91</v>
      </c>
      <c r="E456" s="247" t="s">
        <v>131</v>
      </c>
      <c r="F456" s="246" t="s">
        <v>1188</v>
      </c>
      <c r="G456" s="248" t="s">
        <v>103</v>
      </c>
      <c r="H456" s="249" t="s">
        <v>1189</v>
      </c>
      <c r="I456" s="246" t="s">
        <v>12</v>
      </c>
      <c r="J456" s="246" t="s">
        <v>135</v>
      </c>
      <c r="K456" s="250">
        <v>599844</v>
      </c>
      <c r="L456" s="250">
        <v>0</v>
      </c>
      <c r="M456" s="250">
        <v>199948</v>
      </c>
      <c r="N456" s="250">
        <v>199948</v>
      </c>
      <c r="O456" s="250">
        <v>999740</v>
      </c>
      <c r="P456" s="246" t="s">
        <v>6</v>
      </c>
      <c r="Q456" s="246" t="s">
        <v>136</v>
      </c>
      <c r="R456" s="246" t="s">
        <v>153</v>
      </c>
      <c r="S456" s="252"/>
      <c r="T456" s="252"/>
      <c r="U456" s="251">
        <v>599844</v>
      </c>
      <c r="V456" s="251">
        <v>199948</v>
      </c>
      <c r="W456" s="251">
        <v>799792</v>
      </c>
      <c r="X456" s="251">
        <v>599844</v>
      </c>
      <c r="Y456" s="251">
        <v>199948</v>
      </c>
      <c r="Z456" s="251">
        <v>799792</v>
      </c>
      <c r="AA456" s="258">
        <v>1</v>
      </c>
      <c r="AB456" s="253">
        <v>10</v>
      </c>
      <c r="AC456" s="253">
        <v>5</v>
      </c>
      <c r="AD456" s="253">
        <v>15</v>
      </c>
    </row>
    <row r="457" spans="1:34" customHeight="1" ht="15">
      <c r="A457" s="246" t="s">
        <v>1190</v>
      </c>
      <c r="B457" s="246" t="s">
        <v>15</v>
      </c>
      <c r="C457" s="246" t="s">
        <v>30</v>
      </c>
      <c r="D457" s="246" t="s">
        <v>65</v>
      </c>
      <c r="E457" s="247" t="s">
        <v>320</v>
      </c>
      <c r="F457" s="246" t="s">
        <v>1191</v>
      </c>
      <c r="G457" s="248" t="s">
        <v>428</v>
      </c>
      <c r="H457" s="249" t="s">
        <v>1192</v>
      </c>
      <c r="I457" s="246" t="s">
        <v>7</v>
      </c>
      <c r="J457" s="246" t="s">
        <v>199</v>
      </c>
      <c r="K457" s="250">
        <v>5149559.84</v>
      </c>
      <c r="L457" s="250">
        <v>0</v>
      </c>
      <c r="M457" s="250">
        <v>1716519.95</v>
      </c>
      <c r="N457" s="250">
        <v>1716519.95</v>
      </c>
      <c r="O457" s="250">
        <v>8582599.74</v>
      </c>
      <c r="P457" s="246" t="s">
        <v>6</v>
      </c>
      <c r="Q457" s="246" t="s">
        <v>136</v>
      </c>
      <c r="R457" s="246" t="s">
        <v>137</v>
      </c>
      <c r="S457" s="252"/>
      <c r="T457" s="252"/>
      <c r="U457" s="251">
        <v>5149559.84</v>
      </c>
      <c r="V457" s="251">
        <v>1716519.95</v>
      </c>
      <c r="W457" s="251">
        <v>6866079.79</v>
      </c>
      <c r="X457" s="251">
        <v>5149559.84</v>
      </c>
      <c r="Y457" s="251">
        <v>1716519.95</v>
      </c>
      <c r="Z457" s="251">
        <v>6866079.79</v>
      </c>
      <c r="AA457" s="258">
        <v>1</v>
      </c>
      <c r="AB457" s="253">
        <v>76</v>
      </c>
      <c r="AC457" s="253">
        <v>20</v>
      </c>
      <c r="AD457" s="253">
        <v>96</v>
      </c>
    </row>
    <row r="458" spans="1:34" customHeight="1" ht="15">
      <c r="A458" s="246" t="s">
        <v>1193</v>
      </c>
      <c r="B458" s="246" t="s">
        <v>15</v>
      </c>
      <c r="C458" s="246" t="s">
        <v>30</v>
      </c>
      <c r="D458" s="246" t="s">
        <v>33</v>
      </c>
      <c r="E458" s="247" t="s">
        <v>131</v>
      </c>
      <c r="F458" s="246" t="s">
        <v>1194</v>
      </c>
      <c r="G458" s="248" t="s">
        <v>133</v>
      </c>
      <c r="H458" s="249" t="s">
        <v>1195</v>
      </c>
      <c r="I458" s="246" t="s">
        <v>7</v>
      </c>
      <c r="J458" s="246" t="s">
        <v>199</v>
      </c>
      <c r="K458" s="250">
        <v>5479116</v>
      </c>
      <c r="L458" s="250">
        <v>0</v>
      </c>
      <c r="M458" s="250">
        <v>1826372</v>
      </c>
      <c r="N458" s="250">
        <v>1826372</v>
      </c>
      <c r="O458" s="250">
        <v>9131860</v>
      </c>
      <c r="P458" s="246" t="s">
        <v>6</v>
      </c>
      <c r="Q458" s="246" t="s">
        <v>136</v>
      </c>
      <c r="R458" s="246" t="s">
        <v>137</v>
      </c>
      <c r="S458" s="252"/>
      <c r="T458" s="252"/>
      <c r="U458" s="251">
        <v>5479116</v>
      </c>
      <c r="V458" s="251">
        <v>1826372</v>
      </c>
      <c r="W458" s="251">
        <v>7305488</v>
      </c>
      <c r="X458" s="251">
        <v>5479116</v>
      </c>
      <c r="Y458" s="251">
        <v>1826372</v>
      </c>
      <c r="Z458" s="251">
        <v>7305488</v>
      </c>
      <c r="AA458" s="258">
        <v>1</v>
      </c>
      <c r="AB458" s="253">
        <v>37</v>
      </c>
      <c r="AC458" s="253">
        <v>61</v>
      </c>
      <c r="AD458" s="253">
        <v>98</v>
      </c>
    </row>
    <row r="459" spans="1:34" customHeight="1" ht="15">
      <c r="A459" s="246" t="s">
        <v>1196</v>
      </c>
      <c r="B459" s="246" t="s">
        <v>15</v>
      </c>
      <c r="C459" s="246" t="s">
        <v>30</v>
      </c>
      <c r="D459" s="246" t="s">
        <v>65</v>
      </c>
      <c r="E459" s="247" t="s">
        <v>279</v>
      </c>
      <c r="F459" s="246" t="s">
        <v>1197</v>
      </c>
      <c r="G459" s="248" t="s">
        <v>133</v>
      </c>
      <c r="H459" s="249" t="s">
        <v>1198</v>
      </c>
      <c r="I459" s="246" t="s">
        <v>7</v>
      </c>
      <c r="J459" s="246" t="s">
        <v>199</v>
      </c>
      <c r="K459" s="250">
        <v>5973827.05</v>
      </c>
      <c r="L459" s="250">
        <v>0</v>
      </c>
      <c r="M459" s="250">
        <v>1991275.68</v>
      </c>
      <c r="N459" s="250">
        <v>1991275.68</v>
      </c>
      <c r="O459" s="250">
        <v>9956378.42</v>
      </c>
      <c r="P459" s="246" t="s">
        <v>6</v>
      </c>
      <c r="Q459" s="246" t="s">
        <v>136</v>
      </c>
      <c r="R459" s="246" t="s">
        <v>182</v>
      </c>
      <c r="S459" s="252"/>
      <c r="T459" s="252"/>
      <c r="U459" s="251">
        <v>5973827.06</v>
      </c>
      <c r="V459" s="251">
        <v>1991275.68</v>
      </c>
      <c r="W459" s="251">
        <v>7965102.74</v>
      </c>
      <c r="X459" s="251">
        <v>5965170.26</v>
      </c>
      <c r="Y459" s="251">
        <v>1988390.09</v>
      </c>
      <c r="Z459" s="251">
        <v>7953560.35</v>
      </c>
      <c r="AA459" s="258">
        <v>1</v>
      </c>
      <c r="AB459" s="253">
        <v>190</v>
      </c>
      <c r="AC459" s="253">
        <v>214</v>
      </c>
      <c r="AD459" s="253">
        <v>404</v>
      </c>
    </row>
    <row r="460" spans="1:34" customHeight="1" ht="15">
      <c r="A460" s="246" t="s">
        <v>1199</v>
      </c>
      <c r="B460" s="246" t="s">
        <v>15</v>
      </c>
      <c r="C460" s="246" t="s">
        <v>30</v>
      </c>
      <c r="D460" s="246" t="s">
        <v>65</v>
      </c>
      <c r="E460" s="247" t="s">
        <v>279</v>
      </c>
      <c r="F460" s="246" t="s">
        <v>1200</v>
      </c>
      <c r="G460" s="248" t="s">
        <v>133</v>
      </c>
      <c r="H460" s="249" t="s">
        <v>1201</v>
      </c>
      <c r="I460" s="246" t="s">
        <v>12</v>
      </c>
      <c r="J460" s="246" t="s">
        <v>135</v>
      </c>
      <c r="K460" s="250">
        <v>583200</v>
      </c>
      <c r="L460" s="250">
        <v>0</v>
      </c>
      <c r="M460" s="250">
        <v>194400</v>
      </c>
      <c r="N460" s="250">
        <v>194400</v>
      </c>
      <c r="O460" s="250">
        <v>972000</v>
      </c>
      <c r="P460" s="246" t="s">
        <v>6</v>
      </c>
      <c r="Q460" s="246" t="s">
        <v>136</v>
      </c>
      <c r="R460" s="246" t="s">
        <v>1040</v>
      </c>
      <c r="S460" s="252"/>
      <c r="T460" s="252"/>
      <c r="U460" s="251">
        <v>583200</v>
      </c>
      <c r="V460" s="251">
        <v>194400</v>
      </c>
      <c r="W460" s="251">
        <v>777600</v>
      </c>
      <c r="X460" s="251">
        <v>583200</v>
      </c>
      <c r="Y460" s="251">
        <v>194400</v>
      </c>
      <c r="Z460" s="251">
        <v>777600</v>
      </c>
      <c r="AA460" s="258">
        <v>1</v>
      </c>
      <c r="AB460" s="253">
        <v>96</v>
      </c>
      <c r="AC460" s="253">
        <v>226</v>
      </c>
      <c r="AD460" s="253">
        <v>322</v>
      </c>
    </row>
    <row r="461" spans="1:34" customHeight="1" ht="15">
      <c r="A461" s="246" t="s">
        <v>1202</v>
      </c>
      <c r="B461" s="246" t="s">
        <v>15</v>
      </c>
      <c r="C461" s="246" t="s">
        <v>30</v>
      </c>
      <c r="D461" s="246" t="s">
        <v>54</v>
      </c>
      <c r="E461" s="247" t="s">
        <v>131</v>
      </c>
      <c r="F461" s="246" t="s">
        <v>1203</v>
      </c>
      <c r="G461" s="248" t="s">
        <v>103</v>
      </c>
      <c r="H461" s="249" t="s">
        <v>1204</v>
      </c>
      <c r="I461" s="246" t="s">
        <v>12</v>
      </c>
      <c r="J461" s="246" t="s">
        <v>135</v>
      </c>
      <c r="K461" s="250">
        <v>615837</v>
      </c>
      <c r="L461" s="250">
        <v>0</v>
      </c>
      <c r="M461" s="250">
        <v>205279</v>
      </c>
      <c r="N461" s="250">
        <v>205279</v>
      </c>
      <c r="O461" s="250">
        <v>1026395</v>
      </c>
      <c r="P461" s="246" t="s">
        <v>6</v>
      </c>
      <c r="Q461" s="246" t="s">
        <v>136</v>
      </c>
      <c r="R461" s="246" t="s">
        <v>147</v>
      </c>
      <c r="S461" s="252"/>
      <c r="T461" s="252"/>
      <c r="U461" s="251">
        <v>615837</v>
      </c>
      <c r="V461" s="251">
        <v>205279</v>
      </c>
      <c r="W461" s="251">
        <v>821116</v>
      </c>
      <c r="X461" s="251">
        <v>615837</v>
      </c>
      <c r="Y461" s="251">
        <v>205279</v>
      </c>
      <c r="Z461" s="251">
        <v>821116</v>
      </c>
      <c r="AA461" s="258">
        <v>1</v>
      </c>
      <c r="AB461" s="253">
        <v>41</v>
      </c>
      <c r="AC461" s="253">
        <v>2</v>
      </c>
      <c r="AD461" s="253">
        <v>43</v>
      </c>
    </row>
    <row r="462" spans="1:34" customHeight="1" ht="15">
      <c r="A462" s="246" t="s">
        <v>1205</v>
      </c>
      <c r="B462" s="246" t="s">
        <v>15</v>
      </c>
      <c r="C462" s="246" t="s">
        <v>30</v>
      </c>
      <c r="D462" s="246" t="s">
        <v>54</v>
      </c>
      <c r="E462" s="247" t="s">
        <v>131</v>
      </c>
      <c r="F462" s="246" t="s">
        <v>1206</v>
      </c>
      <c r="G462" s="248" t="s">
        <v>103</v>
      </c>
      <c r="H462" s="249" t="s">
        <v>1207</v>
      </c>
      <c r="I462" s="246" t="s">
        <v>12</v>
      </c>
      <c r="J462" s="246" t="s">
        <v>135</v>
      </c>
      <c r="K462" s="250">
        <v>401753.57</v>
      </c>
      <c r="L462" s="250">
        <v>0</v>
      </c>
      <c r="M462" s="250">
        <v>133917.86</v>
      </c>
      <c r="N462" s="250">
        <v>133917.86</v>
      </c>
      <c r="O462" s="250">
        <v>669589.28</v>
      </c>
      <c r="P462" s="246" t="s">
        <v>6</v>
      </c>
      <c r="Q462" s="246" t="s">
        <v>136</v>
      </c>
      <c r="R462" s="246" t="s">
        <v>137</v>
      </c>
      <c r="S462" s="252"/>
      <c r="T462" s="252"/>
      <c r="U462" s="251">
        <v>401753.56</v>
      </c>
      <c r="V462" s="251">
        <v>133917.86</v>
      </c>
      <c r="W462" s="251">
        <v>535671.42</v>
      </c>
      <c r="X462" s="251">
        <v>401753.56</v>
      </c>
      <c r="Y462" s="251">
        <v>133917.86</v>
      </c>
      <c r="Z462" s="251">
        <v>535671.42</v>
      </c>
      <c r="AA462" s="258">
        <v>1</v>
      </c>
      <c r="AB462" s="253">
        <v>15</v>
      </c>
      <c r="AC462" s="253">
        <v>11</v>
      </c>
      <c r="AD462" s="253">
        <v>26</v>
      </c>
    </row>
    <row r="463" spans="1:34" customHeight="1" ht="15">
      <c r="A463" s="246" t="s">
        <v>1208</v>
      </c>
      <c r="B463" s="246" t="s">
        <v>15</v>
      </c>
      <c r="C463" s="246" t="s">
        <v>30</v>
      </c>
      <c r="D463" s="246" t="s">
        <v>65</v>
      </c>
      <c r="E463" s="247" t="s">
        <v>320</v>
      </c>
      <c r="F463" s="246" t="s">
        <v>1209</v>
      </c>
      <c r="G463" s="248" t="s">
        <v>133</v>
      </c>
      <c r="H463" s="249" t="s">
        <v>1210</v>
      </c>
      <c r="I463" s="246" t="s">
        <v>12</v>
      </c>
      <c r="J463" s="246" t="s">
        <v>135</v>
      </c>
      <c r="K463" s="250">
        <v>464019</v>
      </c>
      <c r="L463" s="250">
        <v>0</v>
      </c>
      <c r="M463" s="250">
        <v>154673</v>
      </c>
      <c r="N463" s="250">
        <v>154673</v>
      </c>
      <c r="O463" s="250">
        <v>773365</v>
      </c>
      <c r="P463" s="246" t="s">
        <v>6</v>
      </c>
      <c r="Q463" s="246" t="s">
        <v>136</v>
      </c>
      <c r="R463" s="246" t="s">
        <v>137</v>
      </c>
      <c r="S463" s="252"/>
      <c r="T463" s="252"/>
      <c r="U463" s="251">
        <v>464019</v>
      </c>
      <c r="V463" s="251">
        <v>154673</v>
      </c>
      <c r="W463" s="251">
        <v>618692</v>
      </c>
      <c r="X463" s="251">
        <v>464019</v>
      </c>
      <c r="Y463" s="251">
        <v>154673</v>
      </c>
      <c r="Z463" s="251">
        <v>618692</v>
      </c>
      <c r="AA463" s="258">
        <v>1</v>
      </c>
      <c r="AB463" s="253">
        <v>6</v>
      </c>
      <c r="AC463" s="253">
        <v>19</v>
      </c>
      <c r="AD463" s="253">
        <v>25</v>
      </c>
    </row>
    <row r="464" spans="1:34" customHeight="1" ht="15">
      <c r="A464" s="246" t="s">
        <v>1211</v>
      </c>
      <c r="B464" s="246" t="s">
        <v>15</v>
      </c>
      <c r="C464" s="246" t="s">
        <v>30</v>
      </c>
      <c r="D464" s="246" t="s">
        <v>65</v>
      </c>
      <c r="E464" s="247" t="s">
        <v>272</v>
      </c>
      <c r="F464" s="246" t="s">
        <v>1117</v>
      </c>
      <c r="G464" s="248" t="s">
        <v>428</v>
      </c>
      <c r="H464" s="249" t="s">
        <v>1118</v>
      </c>
      <c r="I464" s="246" t="s">
        <v>12</v>
      </c>
      <c r="J464" s="246" t="s">
        <v>135</v>
      </c>
      <c r="K464" s="250">
        <v>477408</v>
      </c>
      <c r="L464" s="250">
        <v>0</v>
      </c>
      <c r="M464" s="250">
        <v>159136</v>
      </c>
      <c r="N464" s="250">
        <v>159136</v>
      </c>
      <c r="O464" s="250">
        <v>795680</v>
      </c>
      <c r="P464" s="246" t="s">
        <v>6</v>
      </c>
      <c r="Q464" s="246" t="s">
        <v>136</v>
      </c>
      <c r="R464" s="246" t="s">
        <v>153</v>
      </c>
      <c r="S464" s="252"/>
      <c r="T464" s="252"/>
      <c r="U464" s="251">
        <v>477408</v>
      </c>
      <c r="V464" s="251">
        <v>159136</v>
      </c>
      <c r="W464" s="251">
        <v>636544</v>
      </c>
      <c r="X464" s="251">
        <v>477408</v>
      </c>
      <c r="Y464" s="251">
        <v>159136</v>
      </c>
      <c r="Z464" s="251">
        <v>636544</v>
      </c>
      <c r="AA464" s="258">
        <v>1</v>
      </c>
      <c r="AB464" s="253">
        <v>53</v>
      </c>
      <c r="AC464" s="253">
        <v>68</v>
      </c>
      <c r="AD464" s="253">
        <v>121</v>
      </c>
    </row>
    <row r="465" spans="1:34" customHeight="1" ht="15">
      <c r="A465" s="246" t="s">
        <v>1212</v>
      </c>
      <c r="B465" s="246" t="s">
        <v>15</v>
      </c>
      <c r="C465" s="246" t="s">
        <v>30</v>
      </c>
      <c r="D465" s="246" t="s">
        <v>54</v>
      </c>
      <c r="E465" s="247" t="s">
        <v>131</v>
      </c>
      <c r="F465" s="246" t="s">
        <v>1206</v>
      </c>
      <c r="G465" s="248" t="s">
        <v>103</v>
      </c>
      <c r="H465" s="249" t="s">
        <v>1213</v>
      </c>
      <c r="I465" s="246" t="s">
        <v>12</v>
      </c>
      <c r="J465" s="246" t="s">
        <v>135</v>
      </c>
      <c r="K465" s="250">
        <v>479850</v>
      </c>
      <c r="L465" s="250">
        <v>0</v>
      </c>
      <c r="M465" s="250">
        <v>159950</v>
      </c>
      <c r="N465" s="250">
        <v>159950</v>
      </c>
      <c r="O465" s="250">
        <v>799750</v>
      </c>
      <c r="P465" s="246" t="s">
        <v>6</v>
      </c>
      <c r="Q465" s="246" t="s">
        <v>136</v>
      </c>
      <c r="R465" s="246" t="s">
        <v>137</v>
      </c>
      <c r="S465" s="252"/>
      <c r="T465" s="252"/>
      <c r="U465" s="251">
        <v>479850</v>
      </c>
      <c r="V465" s="251">
        <v>159950</v>
      </c>
      <c r="W465" s="251">
        <v>639800</v>
      </c>
      <c r="X465" s="251">
        <v>479850</v>
      </c>
      <c r="Y465" s="251">
        <v>159950</v>
      </c>
      <c r="Z465" s="251">
        <v>639800</v>
      </c>
      <c r="AA465" s="258">
        <v>1</v>
      </c>
      <c r="AB465" s="253">
        <v>35</v>
      </c>
      <c r="AC465" s="253">
        <v>0</v>
      </c>
      <c r="AD465" s="253">
        <v>35</v>
      </c>
    </row>
    <row r="466" spans="1:34" customHeight="1" ht="15">
      <c r="A466" s="246" t="s">
        <v>1214</v>
      </c>
      <c r="B466" s="246" t="s">
        <v>15</v>
      </c>
      <c r="C466" s="246" t="s">
        <v>30</v>
      </c>
      <c r="D466" s="246" t="s">
        <v>75</v>
      </c>
      <c r="E466" s="247" t="s">
        <v>272</v>
      </c>
      <c r="F466" s="246" t="s">
        <v>1134</v>
      </c>
      <c r="G466" s="248" t="s">
        <v>103</v>
      </c>
      <c r="H466" s="249" t="s">
        <v>1215</v>
      </c>
      <c r="I466" s="246" t="s">
        <v>16</v>
      </c>
      <c r="J466" s="246" t="s">
        <v>292</v>
      </c>
      <c r="K466" s="250">
        <v>9971853.060000001</v>
      </c>
      <c r="L466" s="250">
        <v>0</v>
      </c>
      <c r="M466" s="250">
        <v>3323951.02</v>
      </c>
      <c r="N466" s="250">
        <v>3323951.02</v>
      </c>
      <c r="O466" s="250">
        <v>16619755.1</v>
      </c>
      <c r="P466" s="246" t="s">
        <v>6</v>
      </c>
      <c r="Q466" s="246" t="s">
        <v>931</v>
      </c>
      <c r="R466" s="246" t="s">
        <v>1216</v>
      </c>
      <c r="S466" s="252"/>
      <c r="T466" s="252"/>
      <c r="U466" s="251">
        <v>9971853.060000001</v>
      </c>
      <c r="V466" s="251">
        <v>3323951.02</v>
      </c>
      <c r="W466" s="251">
        <v>13295804.08</v>
      </c>
      <c r="X466" s="251">
        <v>8246400</v>
      </c>
      <c r="Y466" s="251">
        <v>2748800</v>
      </c>
      <c r="Z466" s="251">
        <v>10995200</v>
      </c>
      <c r="AA466" s="258">
        <v>6</v>
      </c>
      <c r="AB466" s="253">
        <v>228</v>
      </c>
      <c r="AC466" s="253">
        <v>108</v>
      </c>
      <c r="AD466" s="253">
        <v>336</v>
      </c>
    </row>
    <row r="467" spans="1:34" customHeight="1" ht="15">
      <c r="A467" s="246" t="s">
        <v>1217</v>
      </c>
      <c r="B467" s="246" t="s">
        <v>19</v>
      </c>
      <c r="C467" s="246" t="s">
        <v>32</v>
      </c>
      <c r="D467" s="246" t="s">
        <v>98</v>
      </c>
      <c r="E467" s="247" t="s">
        <v>324</v>
      </c>
      <c r="F467" s="246" t="s">
        <v>1218</v>
      </c>
      <c r="G467" s="248" t="s">
        <v>103</v>
      </c>
      <c r="H467" s="249" t="s">
        <v>1219</v>
      </c>
      <c r="I467" s="246" t="s">
        <v>7</v>
      </c>
      <c r="J467" s="246" t="s">
        <v>199</v>
      </c>
      <c r="K467" s="250">
        <v>2100000</v>
      </c>
      <c r="L467" s="250">
        <v>0</v>
      </c>
      <c r="M467" s="250">
        <v>700000</v>
      </c>
      <c r="N467" s="250">
        <v>700000</v>
      </c>
      <c r="O467" s="250">
        <v>3500000</v>
      </c>
      <c r="P467" s="246" t="s">
        <v>11</v>
      </c>
      <c r="Q467" s="246" t="s">
        <v>731</v>
      </c>
      <c r="R467" s="246"/>
      <c r="S467" s="252" t="s">
        <v>1220</v>
      </c>
      <c r="T467" s="252" t="s">
        <v>1221</v>
      </c>
      <c r="U467" s="251">
        <v>0</v>
      </c>
      <c r="V467" s="251">
        <v>0</v>
      </c>
      <c r="W467" s="251">
        <v>0</v>
      </c>
      <c r="X467" s="251">
        <v>0</v>
      </c>
      <c r="Y467" s="251">
        <v>0</v>
      </c>
      <c r="Z467" s="251">
        <v>0</v>
      </c>
      <c r="AA467" s="258">
        <v>1</v>
      </c>
      <c r="AB467" s="253">
        <v>18</v>
      </c>
      <c r="AC467" s="253">
        <v>22</v>
      </c>
      <c r="AD467" s="253">
        <v>40</v>
      </c>
    </row>
    <row r="468" spans="1:34" customHeight="1" ht="15">
      <c r="A468" s="246" t="s">
        <v>1222</v>
      </c>
      <c r="B468" s="246" t="s">
        <v>19</v>
      </c>
      <c r="C468" s="246" t="s">
        <v>32</v>
      </c>
      <c r="D468" s="246" t="s">
        <v>98</v>
      </c>
      <c r="E468" s="247" t="s">
        <v>324</v>
      </c>
      <c r="F468" s="246" t="s">
        <v>1218</v>
      </c>
      <c r="G468" s="248" t="s">
        <v>103</v>
      </c>
      <c r="H468" s="249" t="s">
        <v>1223</v>
      </c>
      <c r="I468" s="246" t="s">
        <v>16</v>
      </c>
      <c r="J468" s="246" t="s">
        <v>135</v>
      </c>
      <c r="K468" s="250">
        <v>1774560</v>
      </c>
      <c r="L468" s="250">
        <v>0</v>
      </c>
      <c r="M468" s="250">
        <v>591520</v>
      </c>
      <c r="N468" s="250">
        <v>591520</v>
      </c>
      <c r="O468" s="250">
        <v>2957600</v>
      </c>
      <c r="P468" s="246" t="s">
        <v>6</v>
      </c>
      <c r="Q468" s="246" t="s">
        <v>136</v>
      </c>
      <c r="R468" s="246" t="s">
        <v>137</v>
      </c>
      <c r="S468" s="252"/>
      <c r="T468" s="252"/>
      <c r="U468" s="251">
        <v>1774560</v>
      </c>
      <c r="V468" s="251">
        <v>591520</v>
      </c>
      <c r="W468" s="251">
        <v>2366080</v>
      </c>
      <c r="X468" s="251">
        <v>1774560</v>
      </c>
      <c r="Y468" s="251">
        <v>591520</v>
      </c>
      <c r="Z468" s="251">
        <v>2366080</v>
      </c>
      <c r="AA468" s="258">
        <v>1</v>
      </c>
      <c r="AB468" s="253">
        <v>35</v>
      </c>
      <c r="AC468" s="253">
        <v>0</v>
      </c>
      <c r="AD468" s="253">
        <v>35</v>
      </c>
    </row>
    <row r="469" spans="1:34" customHeight="1" ht="15">
      <c r="A469" s="246" t="s">
        <v>1224</v>
      </c>
      <c r="B469" s="246" t="s">
        <v>19</v>
      </c>
      <c r="C469" s="246" t="s">
        <v>32</v>
      </c>
      <c r="D469" s="246" t="s">
        <v>98</v>
      </c>
      <c r="E469" s="247" t="s">
        <v>324</v>
      </c>
      <c r="F469" s="246" t="s">
        <v>1218</v>
      </c>
      <c r="G469" s="248" t="s">
        <v>133</v>
      </c>
      <c r="H469" s="249" t="s">
        <v>1225</v>
      </c>
      <c r="I469" s="246" t="s">
        <v>7</v>
      </c>
      <c r="J469" s="246" t="s">
        <v>135</v>
      </c>
      <c r="K469" s="250">
        <v>1355778</v>
      </c>
      <c r="L469" s="250">
        <v>0</v>
      </c>
      <c r="M469" s="250">
        <v>451926</v>
      </c>
      <c r="N469" s="250">
        <v>451926</v>
      </c>
      <c r="O469" s="250">
        <v>2259630</v>
      </c>
      <c r="P469" s="246" t="s">
        <v>6</v>
      </c>
      <c r="Q469" s="246" t="s">
        <v>136</v>
      </c>
      <c r="R469" s="246" t="s">
        <v>137</v>
      </c>
      <c r="S469" s="252"/>
      <c r="T469" s="252"/>
      <c r="U469" s="251">
        <v>1355778</v>
      </c>
      <c r="V469" s="251">
        <v>451926</v>
      </c>
      <c r="W469" s="251">
        <v>1807704</v>
      </c>
      <c r="X469" s="251">
        <v>1355778</v>
      </c>
      <c r="Y469" s="251">
        <v>451926</v>
      </c>
      <c r="Z469" s="251">
        <v>1807704</v>
      </c>
      <c r="AA469" s="258">
        <v>1</v>
      </c>
      <c r="AB469" s="253">
        <v>4</v>
      </c>
      <c r="AC469" s="253">
        <v>24</v>
      </c>
      <c r="AD469" s="253">
        <v>28</v>
      </c>
    </row>
    <row r="470" spans="1:34" customHeight="1" ht="15">
      <c r="A470" s="246" t="s">
        <v>1226</v>
      </c>
      <c r="B470" s="246" t="s">
        <v>19</v>
      </c>
      <c r="C470" s="246" t="s">
        <v>32</v>
      </c>
      <c r="D470" s="246" t="s">
        <v>98</v>
      </c>
      <c r="E470" s="247" t="s">
        <v>324</v>
      </c>
      <c r="F470" s="246" t="s">
        <v>1227</v>
      </c>
      <c r="G470" s="248" t="s">
        <v>103</v>
      </c>
      <c r="H470" s="249" t="s">
        <v>1225</v>
      </c>
      <c r="I470" s="246" t="s">
        <v>7</v>
      </c>
      <c r="J470" s="246" t="s">
        <v>135</v>
      </c>
      <c r="K470" s="250">
        <v>1342578</v>
      </c>
      <c r="L470" s="250">
        <v>0</v>
      </c>
      <c r="M470" s="250">
        <v>447526</v>
      </c>
      <c r="N470" s="250">
        <v>447526</v>
      </c>
      <c r="O470" s="250">
        <v>2237630</v>
      </c>
      <c r="P470" s="246" t="s">
        <v>6</v>
      </c>
      <c r="Q470" s="246" t="s">
        <v>136</v>
      </c>
      <c r="R470" s="246" t="s">
        <v>137</v>
      </c>
      <c r="S470" s="252"/>
      <c r="T470" s="252"/>
      <c r="U470" s="251">
        <v>1342578</v>
      </c>
      <c r="V470" s="251">
        <v>447526</v>
      </c>
      <c r="W470" s="251">
        <v>1790104</v>
      </c>
      <c r="X470" s="251">
        <v>1342578</v>
      </c>
      <c r="Y470" s="251">
        <v>447526</v>
      </c>
      <c r="Z470" s="251">
        <v>1790104</v>
      </c>
      <c r="AA470" s="258">
        <v>1</v>
      </c>
      <c r="AB470" s="253">
        <v>11</v>
      </c>
      <c r="AC470" s="253">
        <v>14</v>
      </c>
      <c r="AD470" s="253">
        <v>25</v>
      </c>
    </row>
    <row r="471" spans="1:34" customHeight="1" ht="15">
      <c r="A471" s="246" t="s">
        <v>1228</v>
      </c>
      <c r="B471" s="246" t="s">
        <v>19</v>
      </c>
      <c r="C471" s="246" t="s">
        <v>32</v>
      </c>
      <c r="D471" s="246" t="s">
        <v>99</v>
      </c>
      <c r="E471" s="247" t="s">
        <v>279</v>
      </c>
      <c r="F471" s="246" t="s">
        <v>1229</v>
      </c>
      <c r="G471" s="248" t="s">
        <v>133</v>
      </c>
      <c r="H471" s="249" t="s">
        <v>1230</v>
      </c>
      <c r="I471" s="246" t="s">
        <v>7</v>
      </c>
      <c r="J471" s="246" t="s">
        <v>135</v>
      </c>
      <c r="K471" s="250">
        <v>1493116.8</v>
      </c>
      <c r="L471" s="250">
        <v>0</v>
      </c>
      <c r="M471" s="250">
        <v>497705.6</v>
      </c>
      <c r="N471" s="250">
        <v>497705.6</v>
      </c>
      <c r="O471" s="250">
        <v>2488528</v>
      </c>
      <c r="P471" s="246" t="s">
        <v>6</v>
      </c>
      <c r="Q471" s="246" t="s">
        <v>136</v>
      </c>
      <c r="R471" s="246" t="s">
        <v>137</v>
      </c>
      <c r="S471" s="252"/>
      <c r="T471" s="252"/>
      <c r="U471" s="251">
        <v>1493116.8</v>
      </c>
      <c r="V471" s="251">
        <v>497705.6</v>
      </c>
      <c r="W471" s="251">
        <v>1990822.4</v>
      </c>
      <c r="X471" s="251">
        <v>1493116.8</v>
      </c>
      <c r="Y471" s="251">
        <v>497705.6</v>
      </c>
      <c r="Z471" s="251">
        <v>1990822.4</v>
      </c>
      <c r="AA471" s="258">
        <v>1</v>
      </c>
      <c r="AB471" s="253">
        <v>0</v>
      </c>
      <c r="AC471" s="253">
        <v>106</v>
      </c>
      <c r="AD471" s="253">
        <v>106</v>
      </c>
    </row>
    <row r="472" spans="1:34" customHeight="1" ht="15">
      <c r="A472" s="246" t="s">
        <v>1231</v>
      </c>
      <c r="B472" s="246" t="s">
        <v>19</v>
      </c>
      <c r="C472" s="246" t="s">
        <v>32</v>
      </c>
      <c r="D472" s="246" t="s">
        <v>99</v>
      </c>
      <c r="E472" s="247" t="s">
        <v>279</v>
      </c>
      <c r="F472" s="246" t="s">
        <v>1232</v>
      </c>
      <c r="G472" s="248" t="s">
        <v>133</v>
      </c>
      <c r="H472" s="249" t="s">
        <v>1230</v>
      </c>
      <c r="I472" s="246" t="s">
        <v>7</v>
      </c>
      <c r="J472" s="246" t="s">
        <v>135</v>
      </c>
      <c r="K472" s="250">
        <v>664834.8</v>
      </c>
      <c r="L472" s="250">
        <v>0</v>
      </c>
      <c r="M472" s="250">
        <v>221611.6</v>
      </c>
      <c r="N472" s="250">
        <v>221611.6</v>
      </c>
      <c r="O472" s="250">
        <v>1108058</v>
      </c>
      <c r="P472" s="246" t="s">
        <v>6</v>
      </c>
      <c r="Q472" s="246" t="s">
        <v>136</v>
      </c>
      <c r="R472" s="246" t="s">
        <v>137</v>
      </c>
      <c r="S472" s="252"/>
      <c r="T472" s="252"/>
      <c r="U472" s="251">
        <v>664834.8</v>
      </c>
      <c r="V472" s="251">
        <v>221611.6</v>
      </c>
      <c r="W472" s="251">
        <v>886446.4</v>
      </c>
      <c r="X472" s="251">
        <v>664834.8</v>
      </c>
      <c r="Y472" s="251">
        <v>221611.6</v>
      </c>
      <c r="Z472" s="251">
        <v>886446.4</v>
      </c>
      <c r="AA472" s="258">
        <v>1</v>
      </c>
      <c r="AB472" s="253">
        <v>31</v>
      </c>
      <c r="AC472" s="253">
        <v>12</v>
      </c>
      <c r="AD472" s="253">
        <v>43</v>
      </c>
    </row>
    <row r="473" spans="1:34" customHeight="1" ht="15">
      <c r="A473" s="246" t="s">
        <v>1233</v>
      </c>
      <c r="B473" s="246" t="s">
        <v>19</v>
      </c>
      <c r="C473" s="246" t="s">
        <v>32</v>
      </c>
      <c r="D473" s="246" t="s">
        <v>98</v>
      </c>
      <c r="E473" s="247" t="s">
        <v>279</v>
      </c>
      <c r="F473" s="246" t="s">
        <v>1234</v>
      </c>
      <c r="G473" s="248" t="s">
        <v>103</v>
      </c>
      <c r="H473" s="249" t="s">
        <v>1235</v>
      </c>
      <c r="I473" s="246" t="s">
        <v>7</v>
      </c>
      <c r="J473" s="246" t="s">
        <v>199</v>
      </c>
      <c r="K473" s="250">
        <v>8993641.800000001</v>
      </c>
      <c r="L473" s="250">
        <v>0</v>
      </c>
      <c r="M473" s="250">
        <v>2997880.6</v>
      </c>
      <c r="N473" s="250">
        <v>2997880.6</v>
      </c>
      <c r="O473" s="250">
        <v>14989403</v>
      </c>
      <c r="P473" s="246" t="s">
        <v>6</v>
      </c>
      <c r="Q473" s="246" t="s">
        <v>136</v>
      </c>
      <c r="R473" s="246" t="s">
        <v>153</v>
      </c>
      <c r="S473" s="252"/>
      <c r="T473" s="252"/>
      <c r="U473" s="251">
        <v>8993641.800000001</v>
      </c>
      <c r="V473" s="251">
        <v>2997880.6</v>
      </c>
      <c r="W473" s="251">
        <v>11991522.4</v>
      </c>
      <c r="X473" s="251">
        <v>8987161.800000001</v>
      </c>
      <c r="Y473" s="251">
        <v>2995720.9</v>
      </c>
      <c r="Z473" s="251">
        <v>11982882.7</v>
      </c>
      <c r="AA473" s="258">
        <v>3</v>
      </c>
      <c r="AB473" s="253">
        <v>110</v>
      </c>
      <c r="AC473" s="253">
        <v>76</v>
      </c>
      <c r="AD473" s="253">
        <v>186</v>
      </c>
    </row>
    <row r="474" spans="1:34" customHeight="1" ht="15">
      <c r="A474" s="246" t="s">
        <v>1236</v>
      </c>
      <c r="B474" s="246" t="s">
        <v>19</v>
      </c>
      <c r="C474" s="246" t="s">
        <v>32</v>
      </c>
      <c r="D474" s="246" t="s">
        <v>98</v>
      </c>
      <c r="E474" s="247" t="s">
        <v>279</v>
      </c>
      <c r="F474" s="246" t="s">
        <v>1234</v>
      </c>
      <c r="G474" s="248" t="s">
        <v>103</v>
      </c>
      <c r="H474" s="249" t="s">
        <v>1237</v>
      </c>
      <c r="I474" s="246" t="s">
        <v>7</v>
      </c>
      <c r="J474" s="246" t="s">
        <v>292</v>
      </c>
      <c r="K474" s="250">
        <v>8037928.2</v>
      </c>
      <c r="L474" s="250">
        <v>0</v>
      </c>
      <c r="M474" s="250">
        <v>2679309.4</v>
      </c>
      <c r="N474" s="250">
        <v>2679309.4</v>
      </c>
      <c r="O474" s="250">
        <v>13396547</v>
      </c>
      <c r="P474" s="246" t="s">
        <v>6</v>
      </c>
      <c r="Q474" s="246" t="s">
        <v>136</v>
      </c>
      <c r="R474" s="246" t="s">
        <v>1238</v>
      </c>
      <c r="S474" s="252"/>
      <c r="T474" s="252"/>
      <c r="U474" s="251">
        <v>8037928.2</v>
      </c>
      <c r="V474" s="251">
        <v>2679309.4</v>
      </c>
      <c r="W474" s="251">
        <v>10717237.6</v>
      </c>
      <c r="X474" s="251">
        <v>7983928.2</v>
      </c>
      <c r="Y474" s="251">
        <v>2661309.4</v>
      </c>
      <c r="Z474" s="251">
        <v>10645237.6</v>
      </c>
      <c r="AA474" s="258">
        <v>3</v>
      </c>
      <c r="AB474" s="253">
        <v>148</v>
      </c>
      <c r="AC474" s="253">
        <v>105</v>
      </c>
      <c r="AD474" s="253">
        <v>253</v>
      </c>
    </row>
    <row r="475" spans="1:34" customHeight="1" ht="15">
      <c r="A475" s="246" t="s">
        <v>1239</v>
      </c>
      <c r="B475" s="246" t="s">
        <v>19</v>
      </c>
      <c r="C475" s="246" t="s">
        <v>32</v>
      </c>
      <c r="D475" s="246" t="s">
        <v>99</v>
      </c>
      <c r="E475" s="247" t="s">
        <v>279</v>
      </c>
      <c r="F475" s="246" t="s">
        <v>1229</v>
      </c>
      <c r="G475" s="248" t="s">
        <v>103</v>
      </c>
      <c r="H475" s="249" t="s">
        <v>1240</v>
      </c>
      <c r="I475" s="246" t="s">
        <v>7</v>
      </c>
      <c r="J475" s="246" t="s">
        <v>199</v>
      </c>
      <c r="K475" s="250">
        <v>4398600</v>
      </c>
      <c r="L475" s="250">
        <v>0</v>
      </c>
      <c r="M475" s="250">
        <v>1466200</v>
      </c>
      <c r="N475" s="250">
        <v>1466200</v>
      </c>
      <c r="O475" s="250">
        <v>7331000</v>
      </c>
      <c r="P475" s="246" t="s">
        <v>6</v>
      </c>
      <c r="Q475" s="246" t="s">
        <v>136</v>
      </c>
      <c r="R475" s="246" t="s">
        <v>137</v>
      </c>
      <c r="S475" s="252"/>
      <c r="T475" s="252"/>
      <c r="U475" s="251">
        <v>5498250</v>
      </c>
      <c r="V475" s="251">
        <v>1832750</v>
      </c>
      <c r="W475" s="251">
        <v>7331000</v>
      </c>
      <c r="X475" s="251">
        <v>5093073.45</v>
      </c>
      <c r="Y475" s="251">
        <v>1697691.15</v>
      </c>
      <c r="Z475" s="251">
        <v>6790764.6</v>
      </c>
      <c r="AA475" s="258">
        <v>1</v>
      </c>
      <c r="AB475" s="253">
        <v>0</v>
      </c>
      <c r="AC475" s="253">
        <v>410</v>
      </c>
      <c r="AD475" s="253">
        <v>410</v>
      </c>
    </row>
    <row r="476" spans="1:34" customHeight="1" ht="15">
      <c r="A476" s="246" t="s">
        <v>1241</v>
      </c>
      <c r="B476" s="246" t="s">
        <v>19</v>
      </c>
      <c r="C476" s="246" t="s">
        <v>32</v>
      </c>
      <c r="D476" s="246" t="s">
        <v>99</v>
      </c>
      <c r="E476" s="247" t="s">
        <v>272</v>
      </c>
      <c r="F476" s="246" t="s">
        <v>1242</v>
      </c>
      <c r="G476" s="248" t="s">
        <v>103</v>
      </c>
      <c r="H476" s="249" t="s">
        <v>1230</v>
      </c>
      <c r="I476" s="246" t="s">
        <v>7</v>
      </c>
      <c r="J476" s="246" t="s">
        <v>135</v>
      </c>
      <c r="K476" s="250">
        <v>571624.8</v>
      </c>
      <c r="L476" s="250">
        <v>0</v>
      </c>
      <c r="M476" s="250">
        <v>190541.6</v>
      </c>
      <c r="N476" s="250">
        <v>190541.6</v>
      </c>
      <c r="O476" s="250">
        <v>952708</v>
      </c>
      <c r="P476" s="246" t="s">
        <v>6</v>
      </c>
      <c r="Q476" s="246" t="s">
        <v>136</v>
      </c>
      <c r="R476" s="246" t="s">
        <v>137</v>
      </c>
      <c r="S476" s="252"/>
      <c r="T476" s="252"/>
      <c r="U476" s="251">
        <v>571624.8</v>
      </c>
      <c r="V476" s="251">
        <v>190541.6</v>
      </c>
      <c r="W476" s="251">
        <v>762166.4</v>
      </c>
      <c r="X476" s="251">
        <v>571624.8</v>
      </c>
      <c r="Y476" s="251">
        <v>190541.6</v>
      </c>
      <c r="Z476" s="251">
        <v>762166.4</v>
      </c>
      <c r="AA476" s="258">
        <v>1</v>
      </c>
      <c r="AB476" s="253">
        <v>37</v>
      </c>
      <c r="AC476" s="253">
        <v>3</v>
      </c>
      <c r="AD476" s="253">
        <v>40</v>
      </c>
    </row>
    <row r="477" spans="1:34" customHeight="1" ht="15">
      <c r="A477" s="246" t="s">
        <v>1243</v>
      </c>
      <c r="B477" s="246" t="s">
        <v>19</v>
      </c>
      <c r="C477" s="246" t="s">
        <v>34</v>
      </c>
      <c r="D477" s="246" t="s">
        <v>37</v>
      </c>
      <c r="E477" s="247" t="s">
        <v>279</v>
      </c>
      <c r="F477" s="246" t="s">
        <v>1244</v>
      </c>
      <c r="G477" s="248" t="s">
        <v>103</v>
      </c>
      <c r="H477" s="249" t="s">
        <v>1245</v>
      </c>
      <c r="I477" s="246" t="s">
        <v>12</v>
      </c>
      <c r="J477" s="246" t="s">
        <v>135</v>
      </c>
      <c r="K477" s="250">
        <v>600000</v>
      </c>
      <c r="L477" s="250">
        <v>0</v>
      </c>
      <c r="M477" s="250">
        <v>200000</v>
      </c>
      <c r="N477" s="250">
        <v>200000</v>
      </c>
      <c r="O477" s="250">
        <v>1000000</v>
      </c>
      <c r="P477" s="246" t="s">
        <v>6</v>
      </c>
      <c r="Q477" s="246" t="s">
        <v>136</v>
      </c>
      <c r="R477" s="246" t="s">
        <v>137</v>
      </c>
      <c r="S477" s="252"/>
      <c r="T477" s="252"/>
      <c r="U477" s="251">
        <v>600000</v>
      </c>
      <c r="V477" s="251">
        <v>200000</v>
      </c>
      <c r="W477" s="251">
        <v>800000</v>
      </c>
      <c r="X477" s="251">
        <v>595800</v>
      </c>
      <c r="Y477" s="251">
        <v>198600</v>
      </c>
      <c r="Z477" s="251">
        <v>794400</v>
      </c>
      <c r="AA477" s="258">
        <v>1</v>
      </c>
      <c r="AB477" s="253">
        <v>83</v>
      </c>
      <c r="AC477" s="253">
        <v>33</v>
      </c>
      <c r="AD477" s="253">
        <v>116</v>
      </c>
    </row>
    <row r="478" spans="1:34" customHeight="1" ht="15">
      <c r="A478" s="246" t="s">
        <v>1246</v>
      </c>
      <c r="B478" s="246" t="s">
        <v>19</v>
      </c>
      <c r="C478" s="246" t="s">
        <v>34</v>
      </c>
      <c r="D478" s="246" t="s">
        <v>37</v>
      </c>
      <c r="E478" s="247" t="s">
        <v>324</v>
      </c>
      <c r="F478" s="246" t="s">
        <v>83</v>
      </c>
      <c r="G478" s="248" t="s">
        <v>103</v>
      </c>
      <c r="H478" s="249" t="s">
        <v>1247</v>
      </c>
      <c r="I478" s="246" t="s">
        <v>12</v>
      </c>
      <c r="J478" s="246" t="s">
        <v>135</v>
      </c>
      <c r="K478" s="250">
        <v>600000</v>
      </c>
      <c r="L478" s="250">
        <v>0</v>
      </c>
      <c r="M478" s="250">
        <v>200000</v>
      </c>
      <c r="N478" s="250">
        <v>200000</v>
      </c>
      <c r="O478" s="250">
        <v>1000000</v>
      </c>
      <c r="P478" s="246" t="s">
        <v>6</v>
      </c>
      <c r="Q478" s="246" t="s">
        <v>136</v>
      </c>
      <c r="R478" s="246" t="s">
        <v>137</v>
      </c>
      <c r="S478" s="252"/>
      <c r="T478" s="252"/>
      <c r="U478" s="251">
        <v>600000</v>
      </c>
      <c r="V478" s="251">
        <v>200000</v>
      </c>
      <c r="W478" s="251">
        <v>800000</v>
      </c>
      <c r="X478" s="251">
        <v>595800</v>
      </c>
      <c r="Y478" s="251">
        <v>198600</v>
      </c>
      <c r="Z478" s="251">
        <v>794400</v>
      </c>
      <c r="AA478" s="258">
        <v>1</v>
      </c>
      <c r="AB478" s="253">
        <v>75</v>
      </c>
      <c r="AC478" s="253">
        <v>30</v>
      </c>
      <c r="AD478" s="253">
        <v>105</v>
      </c>
    </row>
    <row r="479" spans="1:34" customHeight="1" ht="15">
      <c r="A479" s="246" t="s">
        <v>1248</v>
      </c>
      <c r="B479" s="246" t="s">
        <v>19</v>
      </c>
      <c r="C479" s="246" t="s">
        <v>34</v>
      </c>
      <c r="D479" s="246" t="s">
        <v>37</v>
      </c>
      <c r="E479" s="247" t="s">
        <v>279</v>
      </c>
      <c r="F479" s="246" t="s">
        <v>1249</v>
      </c>
      <c r="G479" s="248" t="s">
        <v>103</v>
      </c>
      <c r="H479" s="249" t="s">
        <v>1250</v>
      </c>
      <c r="I479" s="246" t="s">
        <v>12</v>
      </c>
      <c r="J479" s="246" t="s">
        <v>135</v>
      </c>
      <c r="K479" s="250">
        <v>600000</v>
      </c>
      <c r="L479" s="250">
        <v>0</v>
      </c>
      <c r="M479" s="250">
        <v>200000</v>
      </c>
      <c r="N479" s="250">
        <v>200000</v>
      </c>
      <c r="O479" s="250">
        <v>1000000</v>
      </c>
      <c r="P479" s="246" t="s">
        <v>6</v>
      </c>
      <c r="Q479" s="246" t="s">
        <v>136</v>
      </c>
      <c r="R479" s="246" t="s">
        <v>137</v>
      </c>
      <c r="S479" s="252"/>
      <c r="T479" s="252"/>
      <c r="U479" s="251">
        <v>600000</v>
      </c>
      <c r="V479" s="251">
        <v>200000</v>
      </c>
      <c r="W479" s="251">
        <v>800000</v>
      </c>
      <c r="X479" s="251">
        <v>595800</v>
      </c>
      <c r="Y479" s="251">
        <v>198600</v>
      </c>
      <c r="Z479" s="251">
        <v>794400</v>
      </c>
      <c r="AA479" s="258">
        <v>1</v>
      </c>
      <c r="AB479" s="253">
        <v>74</v>
      </c>
      <c r="AC479" s="253">
        <v>11</v>
      </c>
      <c r="AD479" s="253">
        <v>85</v>
      </c>
    </row>
    <row r="480" spans="1:34" customHeight="1" ht="15">
      <c r="A480" s="246" t="s">
        <v>1251</v>
      </c>
      <c r="B480" s="246" t="s">
        <v>19</v>
      </c>
      <c r="C480" s="246" t="s">
        <v>34</v>
      </c>
      <c r="D480" s="246" t="s">
        <v>37</v>
      </c>
      <c r="E480" s="247" t="s">
        <v>320</v>
      </c>
      <c r="F480" s="246" t="s">
        <v>1252</v>
      </c>
      <c r="G480" s="248" t="s">
        <v>103</v>
      </c>
      <c r="H480" s="249" t="s">
        <v>1250</v>
      </c>
      <c r="I480" s="246" t="s">
        <v>12</v>
      </c>
      <c r="J480" s="246" t="s">
        <v>135</v>
      </c>
      <c r="K480" s="250">
        <v>600000</v>
      </c>
      <c r="L480" s="250">
        <v>0</v>
      </c>
      <c r="M480" s="250">
        <v>200000</v>
      </c>
      <c r="N480" s="250">
        <v>200000</v>
      </c>
      <c r="O480" s="250">
        <v>1000000</v>
      </c>
      <c r="P480" s="246" t="s">
        <v>6</v>
      </c>
      <c r="Q480" s="246" t="s">
        <v>136</v>
      </c>
      <c r="R480" s="246" t="s">
        <v>137</v>
      </c>
      <c r="S480" s="252"/>
      <c r="T480" s="252"/>
      <c r="U480" s="251">
        <v>600000</v>
      </c>
      <c r="V480" s="251">
        <v>200000</v>
      </c>
      <c r="W480" s="251">
        <v>800000</v>
      </c>
      <c r="X480" s="251">
        <v>595800</v>
      </c>
      <c r="Y480" s="251">
        <v>198600</v>
      </c>
      <c r="Z480" s="251">
        <v>794400</v>
      </c>
      <c r="AA480" s="258">
        <v>1</v>
      </c>
      <c r="AB480" s="253">
        <v>108</v>
      </c>
      <c r="AC480" s="253">
        <v>27</v>
      </c>
      <c r="AD480" s="253">
        <v>135</v>
      </c>
    </row>
    <row r="481" spans="1:34" customHeight="1" ht="15">
      <c r="A481" s="246" t="s">
        <v>1253</v>
      </c>
      <c r="B481" s="246" t="s">
        <v>19</v>
      </c>
      <c r="C481" s="246" t="s">
        <v>34</v>
      </c>
      <c r="D481" s="246" t="s">
        <v>37</v>
      </c>
      <c r="E481" s="247" t="s">
        <v>320</v>
      </c>
      <c r="F481" s="246" t="s">
        <v>1252</v>
      </c>
      <c r="G481" s="248" t="s">
        <v>103</v>
      </c>
      <c r="H481" s="249" t="s">
        <v>1247</v>
      </c>
      <c r="I481" s="246" t="s">
        <v>12</v>
      </c>
      <c r="J481" s="246" t="s">
        <v>135</v>
      </c>
      <c r="K481" s="250">
        <v>600000</v>
      </c>
      <c r="L481" s="250">
        <v>0</v>
      </c>
      <c r="M481" s="250">
        <v>200000</v>
      </c>
      <c r="N481" s="250">
        <v>200000</v>
      </c>
      <c r="O481" s="250">
        <v>1000000</v>
      </c>
      <c r="P481" s="246" t="s">
        <v>6</v>
      </c>
      <c r="Q481" s="246" t="s">
        <v>136</v>
      </c>
      <c r="R481" s="246" t="s">
        <v>137</v>
      </c>
      <c r="S481" s="252"/>
      <c r="T481" s="252"/>
      <c r="U481" s="251">
        <v>600000</v>
      </c>
      <c r="V481" s="251">
        <v>200000</v>
      </c>
      <c r="W481" s="251">
        <v>800000</v>
      </c>
      <c r="X481" s="251">
        <v>595800</v>
      </c>
      <c r="Y481" s="251">
        <v>198600</v>
      </c>
      <c r="Z481" s="251">
        <v>794400</v>
      </c>
      <c r="AA481" s="258">
        <v>1</v>
      </c>
      <c r="AB481" s="253">
        <v>51</v>
      </c>
      <c r="AC481" s="253">
        <v>25</v>
      </c>
      <c r="AD481" s="253">
        <v>76</v>
      </c>
    </row>
    <row r="482" spans="1:34" customHeight="1" ht="15">
      <c r="A482" s="246" t="s">
        <v>1254</v>
      </c>
      <c r="B482" s="246" t="s">
        <v>19</v>
      </c>
      <c r="C482" s="246" t="s">
        <v>34</v>
      </c>
      <c r="D482" s="246" t="s">
        <v>37</v>
      </c>
      <c r="E482" s="247" t="s">
        <v>320</v>
      </c>
      <c r="F482" s="246" t="s">
        <v>1252</v>
      </c>
      <c r="G482" s="248" t="s">
        <v>103</v>
      </c>
      <c r="H482" s="249" t="s">
        <v>1250</v>
      </c>
      <c r="I482" s="246" t="s">
        <v>12</v>
      </c>
      <c r="J482" s="246" t="s">
        <v>135</v>
      </c>
      <c r="K482" s="250">
        <v>600000</v>
      </c>
      <c r="L482" s="250">
        <v>0</v>
      </c>
      <c r="M482" s="250">
        <v>200000</v>
      </c>
      <c r="N482" s="250">
        <v>200000</v>
      </c>
      <c r="O482" s="250">
        <v>1000000</v>
      </c>
      <c r="P482" s="246" t="s">
        <v>6</v>
      </c>
      <c r="Q482" s="246" t="s">
        <v>136</v>
      </c>
      <c r="R482" s="246" t="s">
        <v>137</v>
      </c>
      <c r="S482" s="252"/>
      <c r="T482" s="252"/>
      <c r="U482" s="251">
        <v>600000</v>
      </c>
      <c r="V482" s="251">
        <v>200000</v>
      </c>
      <c r="W482" s="251">
        <v>800000</v>
      </c>
      <c r="X482" s="251">
        <v>595800</v>
      </c>
      <c r="Y482" s="251">
        <v>198600</v>
      </c>
      <c r="Z482" s="251">
        <v>794400</v>
      </c>
      <c r="AA482" s="258">
        <v>1</v>
      </c>
      <c r="AB482" s="253">
        <v>190</v>
      </c>
      <c r="AC482" s="253">
        <v>77</v>
      </c>
      <c r="AD482" s="253">
        <v>267</v>
      </c>
    </row>
    <row r="483" spans="1:34" customHeight="1" ht="15">
      <c r="A483" s="246" t="s">
        <v>1255</v>
      </c>
      <c r="B483" s="246" t="s">
        <v>19</v>
      </c>
      <c r="C483" s="246" t="s">
        <v>34</v>
      </c>
      <c r="D483" s="246" t="s">
        <v>37</v>
      </c>
      <c r="E483" s="247" t="s">
        <v>320</v>
      </c>
      <c r="F483" s="246" t="s">
        <v>1252</v>
      </c>
      <c r="G483" s="248" t="s">
        <v>103</v>
      </c>
      <c r="H483" s="249" t="s">
        <v>1256</v>
      </c>
      <c r="I483" s="246" t="s">
        <v>12</v>
      </c>
      <c r="J483" s="246" t="s">
        <v>135</v>
      </c>
      <c r="K483" s="250">
        <v>600000</v>
      </c>
      <c r="L483" s="250">
        <v>0</v>
      </c>
      <c r="M483" s="250">
        <v>200000</v>
      </c>
      <c r="N483" s="250">
        <v>200000</v>
      </c>
      <c r="O483" s="250">
        <v>1000000</v>
      </c>
      <c r="P483" s="246" t="s">
        <v>6</v>
      </c>
      <c r="Q483" s="246" t="s">
        <v>136</v>
      </c>
      <c r="R483" s="246" t="s">
        <v>137</v>
      </c>
      <c r="S483" s="252"/>
      <c r="T483" s="252"/>
      <c r="U483" s="251">
        <v>600000</v>
      </c>
      <c r="V483" s="251">
        <v>200000</v>
      </c>
      <c r="W483" s="251">
        <v>800000</v>
      </c>
      <c r="X483" s="251">
        <v>595800</v>
      </c>
      <c r="Y483" s="251">
        <v>198600</v>
      </c>
      <c r="Z483" s="251">
        <v>794400</v>
      </c>
      <c r="AA483" s="258">
        <v>1</v>
      </c>
      <c r="AB483" s="253">
        <v>50</v>
      </c>
      <c r="AC483" s="253">
        <v>42</v>
      </c>
      <c r="AD483" s="253">
        <v>92</v>
      </c>
    </row>
    <row r="484" spans="1:34" customHeight="1" ht="15">
      <c r="A484" s="246" t="s">
        <v>1257</v>
      </c>
      <c r="B484" s="246" t="s">
        <v>19</v>
      </c>
      <c r="C484" s="246" t="s">
        <v>34</v>
      </c>
      <c r="D484" s="246" t="s">
        <v>37</v>
      </c>
      <c r="E484" s="247" t="s">
        <v>320</v>
      </c>
      <c r="F484" s="246" t="s">
        <v>1252</v>
      </c>
      <c r="G484" s="248" t="s">
        <v>103</v>
      </c>
      <c r="H484" s="249" t="s">
        <v>1250</v>
      </c>
      <c r="I484" s="246" t="s">
        <v>12</v>
      </c>
      <c r="J484" s="246" t="s">
        <v>135</v>
      </c>
      <c r="K484" s="250">
        <v>600000</v>
      </c>
      <c r="L484" s="250">
        <v>0</v>
      </c>
      <c r="M484" s="250">
        <v>200000</v>
      </c>
      <c r="N484" s="250">
        <v>200000</v>
      </c>
      <c r="O484" s="250">
        <v>1000000</v>
      </c>
      <c r="P484" s="246" t="s">
        <v>6</v>
      </c>
      <c r="Q484" s="246" t="s">
        <v>136</v>
      </c>
      <c r="R484" s="246" t="s">
        <v>137</v>
      </c>
      <c r="S484" s="252"/>
      <c r="T484" s="252"/>
      <c r="U484" s="251">
        <v>600000</v>
      </c>
      <c r="V484" s="251">
        <v>200000</v>
      </c>
      <c r="W484" s="251">
        <v>800000</v>
      </c>
      <c r="X484" s="251">
        <v>595800</v>
      </c>
      <c r="Y484" s="251">
        <v>198600</v>
      </c>
      <c r="Z484" s="251">
        <v>794400</v>
      </c>
      <c r="AA484" s="258">
        <v>1</v>
      </c>
      <c r="AB484" s="253">
        <v>154</v>
      </c>
      <c r="AC484" s="253">
        <v>26</v>
      </c>
      <c r="AD484" s="253">
        <v>180</v>
      </c>
    </row>
    <row r="485" spans="1:34" customHeight="1" ht="15">
      <c r="A485" s="246" t="s">
        <v>1258</v>
      </c>
      <c r="B485" s="246" t="s">
        <v>19</v>
      </c>
      <c r="C485" s="246" t="s">
        <v>34</v>
      </c>
      <c r="D485" s="246" t="s">
        <v>37</v>
      </c>
      <c r="E485" s="247" t="s">
        <v>320</v>
      </c>
      <c r="F485" s="246" t="s">
        <v>1252</v>
      </c>
      <c r="G485" s="248" t="s">
        <v>103</v>
      </c>
      <c r="H485" s="249" t="s">
        <v>1250</v>
      </c>
      <c r="I485" s="246" t="s">
        <v>12</v>
      </c>
      <c r="J485" s="246" t="s">
        <v>135</v>
      </c>
      <c r="K485" s="250">
        <v>600000</v>
      </c>
      <c r="L485" s="250">
        <v>0</v>
      </c>
      <c r="M485" s="250">
        <v>200000</v>
      </c>
      <c r="N485" s="250">
        <v>200000</v>
      </c>
      <c r="O485" s="250">
        <v>1000000</v>
      </c>
      <c r="P485" s="246" t="s">
        <v>6</v>
      </c>
      <c r="Q485" s="246" t="s">
        <v>136</v>
      </c>
      <c r="R485" s="246" t="s">
        <v>137</v>
      </c>
      <c r="S485" s="252"/>
      <c r="T485" s="252"/>
      <c r="U485" s="251">
        <v>600000</v>
      </c>
      <c r="V485" s="251">
        <v>200000</v>
      </c>
      <c r="W485" s="251">
        <v>800000</v>
      </c>
      <c r="X485" s="251">
        <v>595800</v>
      </c>
      <c r="Y485" s="251">
        <v>198600</v>
      </c>
      <c r="Z485" s="251">
        <v>794400</v>
      </c>
      <c r="AA485" s="258">
        <v>1</v>
      </c>
      <c r="AB485" s="253">
        <v>75</v>
      </c>
      <c r="AC485" s="253">
        <v>25</v>
      </c>
      <c r="AD485" s="253">
        <v>100</v>
      </c>
    </row>
    <row r="486" spans="1:34" customHeight="1" ht="15">
      <c r="A486" s="246" t="s">
        <v>1259</v>
      </c>
      <c r="B486" s="246" t="s">
        <v>19</v>
      </c>
      <c r="C486" s="246" t="s">
        <v>34</v>
      </c>
      <c r="D486" s="246" t="s">
        <v>37</v>
      </c>
      <c r="E486" s="247" t="s">
        <v>320</v>
      </c>
      <c r="F486" s="246" t="s">
        <v>1252</v>
      </c>
      <c r="G486" s="248" t="s">
        <v>103</v>
      </c>
      <c r="H486" s="249" t="s">
        <v>1250</v>
      </c>
      <c r="I486" s="246" t="s">
        <v>12</v>
      </c>
      <c r="J486" s="246" t="s">
        <v>135</v>
      </c>
      <c r="K486" s="250">
        <v>600000</v>
      </c>
      <c r="L486" s="250">
        <v>0</v>
      </c>
      <c r="M486" s="250">
        <v>200000</v>
      </c>
      <c r="N486" s="250">
        <v>200000</v>
      </c>
      <c r="O486" s="250">
        <v>1000000</v>
      </c>
      <c r="P486" s="246" t="s">
        <v>6</v>
      </c>
      <c r="Q486" s="246" t="s">
        <v>136</v>
      </c>
      <c r="R486" s="246" t="s">
        <v>137</v>
      </c>
      <c r="S486" s="252"/>
      <c r="T486" s="252"/>
      <c r="U486" s="251">
        <v>600000</v>
      </c>
      <c r="V486" s="251">
        <v>200000</v>
      </c>
      <c r="W486" s="251">
        <v>800000</v>
      </c>
      <c r="X486" s="251">
        <v>595800</v>
      </c>
      <c r="Y486" s="251">
        <v>198600</v>
      </c>
      <c r="Z486" s="251">
        <v>794400</v>
      </c>
      <c r="AA486" s="258">
        <v>1</v>
      </c>
      <c r="AB486" s="253">
        <v>50</v>
      </c>
      <c r="AC486" s="253">
        <v>42</v>
      </c>
      <c r="AD486" s="253">
        <v>92</v>
      </c>
    </row>
    <row r="487" spans="1:34" customHeight="1" ht="15">
      <c r="A487" s="246" t="s">
        <v>1260</v>
      </c>
      <c r="B487" s="246" t="s">
        <v>19</v>
      </c>
      <c r="C487" s="246" t="s">
        <v>34</v>
      </c>
      <c r="D487" s="246" t="s">
        <v>37</v>
      </c>
      <c r="E487" s="247" t="s">
        <v>320</v>
      </c>
      <c r="F487" s="246" t="s">
        <v>1252</v>
      </c>
      <c r="G487" s="248" t="s">
        <v>103</v>
      </c>
      <c r="H487" s="249" t="s">
        <v>1250</v>
      </c>
      <c r="I487" s="246" t="s">
        <v>12</v>
      </c>
      <c r="J487" s="246" t="s">
        <v>135</v>
      </c>
      <c r="K487" s="250">
        <v>600000</v>
      </c>
      <c r="L487" s="250">
        <v>0</v>
      </c>
      <c r="M487" s="250">
        <v>200000</v>
      </c>
      <c r="N487" s="250">
        <v>200000</v>
      </c>
      <c r="O487" s="250">
        <v>1000000</v>
      </c>
      <c r="P487" s="246" t="s">
        <v>6</v>
      </c>
      <c r="Q487" s="246" t="s">
        <v>136</v>
      </c>
      <c r="R487" s="246" t="s">
        <v>137</v>
      </c>
      <c r="S487" s="252"/>
      <c r="T487" s="252"/>
      <c r="U487" s="251">
        <v>600000</v>
      </c>
      <c r="V487" s="251">
        <v>200000</v>
      </c>
      <c r="W487" s="251">
        <v>800000</v>
      </c>
      <c r="X487" s="251">
        <v>595800</v>
      </c>
      <c r="Y487" s="251">
        <v>198600</v>
      </c>
      <c r="Z487" s="251">
        <v>794400</v>
      </c>
      <c r="AA487" s="258">
        <v>1</v>
      </c>
      <c r="AB487" s="253">
        <v>56</v>
      </c>
      <c r="AC487" s="253">
        <v>20</v>
      </c>
      <c r="AD487" s="253">
        <v>76</v>
      </c>
    </row>
    <row r="488" spans="1:34" customHeight="1" ht="15">
      <c r="A488" s="246" t="s">
        <v>1261</v>
      </c>
      <c r="B488" s="246" t="s">
        <v>19</v>
      </c>
      <c r="C488" s="246" t="s">
        <v>34</v>
      </c>
      <c r="D488" s="246" t="s">
        <v>37</v>
      </c>
      <c r="E488" s="247" t="s">
        <v>320</v>
      </c>
      <c r="F488" s="246" t="s">
        <v>1252</v>
      </c>
      <c r="G488" s="248" t="s">
        <v>103</v>
      </c>
      <c r="H488" s="249" t="s">
        <v>1247</v>
      </c>
      <c r="I488" s="246" t="s">
        <v>12</v>
      </c>
      <c r="J488" s="246" t="s">
        <v>135</v>
      </c>
      <c r="K488" s="250">
        <v>600000</v>
      </c>
      <c r="L488" s="250">
        <v>0</v>
      </c>
      <c r="M488" s="250">
        <v>200000</v>
      </c>
      <c r="N488" s="250">
        <v>200000</v>
      </c>
      <c r="O488" s="250">
        <v>1000000</v>
      </c>
      <c r="P488" s="246" t="s">
        <v>6</v>
      </c>
      <c r="Q488" s="246" t="s">
        <v>136</v>
      </c>
      <c r="R488" s="246" t="s">
        <v>137</v>
      </c>
      <c r="S488" s="252"/>
      <c r="T488" s="252"/>
      <c r="U488" s="251">
        <v>600000</v>
      </c>
      <c r="V488" s="251">
        <v>200000</v>
      </c>
      <c r="W488" s="251">
        <v>800000</v>
      </c>
      <c r="X488" s="251">
        <v>595800</v>
      </c>
      <c r="Y488" s="251">
        <v>198600</v>
      </c>
      <c r="Z488" s="251">
        <v>794400</v>
      </c>
      <c r="AA488" s="258">
        <v>1</v>
      </c>
      <c r="AB488" s="253">
        <v>100</v>
      </c>
      <c r="AC488" s="253">
        <v>23</v>
      </c>
      <c r="AD488" s="253">
        <v>123</v>
      </c>
    </row>
    <row r="489" spans="1:34" customHeight="1" ht="15">
      <c r="A489" s="246" t="s">
        <v>1262</v>
      </c>
      <c r="B489" s="246" t="s">
        <v>19</v>
      </c>
      <c r="C489" s="246" t="s">
        <v>34</v>
      </c>
      <c r="D489" s="246" t="s">
        <v>37</v>
      </c>
      <c r="E489" s="247" t="s">
        <v>320</v>
      </c>
      <c r="F489" s="246" t="s">
        <v>1263</v>
      </c>
      <c r="G489" s="248" t="s">
        <v>103</v>
      </c>
      <c r="H489" s="249" t="s">
        <v>1250</v>
      </c>
      <c r="I489" s="246" t="s">
        <v>12</v>
      </c>
      <c r="J489" s="246" t="s">
        <v>135</v>
      </c>
      <c r="K489" s="250">
        <v>600000</v>
      </c>
      <c r="L489" s="250">
        <v>0</v>
      </c>
      <c r="M489" s="250">
        <v>200000</v>
      </c>
      <c r="N489" s="250">
        <v>200000</v>
      </c>
      <c r="O489" s="250">
        <v>1000000</v>
      </c>
      <c r="P489" s="246" t="s">
        <v>6</v>
      </c>
      <c r="Q489" s="246" t="s">
        <v>136</v>
      </c>
      <c r="R489" s="246" t="s">
        <v>137</v>
      </c>
      <c r="S489" s="252"/>
      <c r="T489" s="252"/>
      <c r="U489" s="251">
        <v>600000</v>
      </c>
      <c r="V489" s="251">
        <v>200000</v>
      </c>
      <c r="W489" s="251">
        <v>800000</v>
      </c>
      <c r="X489" s="251">
        <v>595800</v>
      </c>
      <c r="Y489" s="251">
        <v>198600</v>
      </c>
      <c r="Z489" s="251">
        <v>794400</v>
      </c>
      <c r="AA489" s="258">
        <v>1</v>
      </c>
      <c r="AB489" s="253">
        <v>117</v>
      </c>
      <c r="AC489" s="253">
        <v>33</v>
      </c>
      <c r="AD489" s="253">
        <v>150</v>
      </c>
    </row>
    <row r="490" spans="1:34" customHeight="1" ht="15">
      <c r="A490" s="246" t="s">
        <v>1264</v>
      </c>
      <c r="B490" s="246" t="s">
        <v>19</v>
      </c>
      <c r="C490" s="246" t="s">
        <v>34</v>
      </c>
      <c r="D490" s="246" t="s">
        <v>37</v>
      </c>
      <c r="E490" s="247" t="s">
        <v>324</v>
      </c>
      <c r="F490" s="246" t="s">
        <v>83</v>
      </c>
      <c r="G490" s="248" t="s">
        <v>103</v>
      </c>
      <c r="H490" s="249" t="s">
        <v>1250</v>
      </c>
      <c r="I490" s="246" t="s">
        <v>12</v>
      </c>
      <c r="J490" s="246" t="s">
        <v>135</v>
      </c>
      <c r="K490" s="250">
        <v>600000</v>
      </c>
      <c r="L490" s="250">
        <v>0</v>
      </c>
      <c r="M490" s="250">
        <v>200000</v>
      </c>
      <c r="N490" s="250">
        <v>200000</v>
      </c>
      <c r="O490" s="250">
        <v>1000000</v>
      </c>
      <c r="P490" s="246" t="s">
        <v>6</v>
      </c>
      <c r="Q490" s="246" t="s">
        <v>136</v>
      </c>
      <c r="R490" s="246" t="s">
        <v>137</v>
      </c>
      <c r="S490" s="252"/>
      <c r="T490" s="252"/>
      <c r="U490" s="251">
        <v>600000</v>
      </c>
      <c r="V490" s="251">
        <v>200000</v>
      </c>
      <c r="W490" s="251">
        <v>800000</v>
      </c>
      <c r="X490" s="251">
        <v>595800</v>
      </c>
      <c r="Y490" s="251">
        <v>198600</v>
      </c>
      <c r="Z490" s="251">
        <v>794400</v>
      </c>
      <c r="AA490" s="258">
        <v>1</v>
      </c>
      <c r="AB490" s="253">
        <v>161</v>
      </c>
      <c r="AC490" s="253">
        <v>26</v>
      </c>
      <c r="AD490" s="253">
        <v>187</v>
      </c>
    </row>
    <row r="491" spans="1:34" customHeight="1" ht="15">
      <c r="A491" s="246" t="s">
        <v>1265</v>
      </c>
      <c r="B491" s="246" t="s">
        <v>19</v>
      </c>
      <c r="C491" s="246" t="s">
        <v>34</v>
      </c>
      <c r="D491" s="246" t="s">
        <v>37</v>
      </c>
      <c r="E491" s="247" t="s">
        <v>320</v>
      </c>
      <c r="F491" s="246" t="s">
        <v>1263</v>
      </c>
      <c r="G491" s="248" t="s">
        <v>103</v>
      </c>
      <c r="H491" s="249" t="s">
        <v>1250</v>
      </c>
      <c r="I491" s="246" t="s">
        <v>12</v>
      </c>
      <c r="J491" s="246" t="s">
        <v>135</v>
      </c>
      <c r="K491" s="250">
        <v>600000</v>
      </c>
      <c r="L491" s="250">
        <v>0</v>
      </c>
      <c r="M491" s="250">
        <v>200000</v>
      </c>
      <c r="N491" s="250">
        <v>200000</v>
      </c>
      <c r="O491" s="250">
        <v>1000000</v>
      </c>
      <c r="P491" s="246" t="s">
        <v>6</v>
      </c>
      <c r="Q491" s="246" t="s">
        <v>136</v>
      </c>
      <c r="R491" s="246" t="s">
        <v>137</v>
      </c>
      <c r="S491" s="252"/>
      <c r="T491" s="252"/>
      <c r="U491" s="251">
        <v>600000</v>
      </c>
      <c r="V491" s="251">
        <v>200000</v>
      </c>
      <c r="W491" s="251">
        <v>800000</v>
      </c>
      <c r="X491" s="251">
        <v>595800</v>
      </c>
      <c r="Y491" s="251">
        <v>198600</v>
      </c>
      <c r="Z491" s="251">
        <v>794400</v>
      </c>
      <c r="AA491" s="258">
        <v>1</v>
      </c>
      <c r="AB491" s="253">
        <v>63</v>
      </c>
      <c r="AC491" s="253">
        <v>37</v>
      </c>
      <c r="AD491" s="253">
        <v>100</v>
      </c>
    </row>
    <row r="492" spans="1:34" customHeight="1" ht="15">
      <c r="A492" s="246" t="s">
        <v>1266</v>
      </c>
      <c r="B492" s="246" t="s">
        <v>19</v>
      </c>
      <c r="C492" s="246" t="s">
        <v>34</v>
      </c>
      <c r="D492" s="246" t="s">
        <v>37</v>
      </c>
      <c r="E492" s="247" t="s">
        <v>320</v>
      </c>
      <c r="F492" s="246" t="s">
        <v>1252</v>
      </c>
      <c r="G492" s="248" t="s">
        <v>103</v>
      </c>
      <c r="H492" s="249" t="s">
        <v>1250</v>
      </c>
      <c r="I492" s="246" t="s">
        <v>12</v>
      </c>
      <c r="J492" s="246" t="s">
        <v>135</v>
      </c>
      <c r="K492" s="250">
        <v>600000</v>
      </c>
      <c r="L492" s="250">
        <v>0</v>
      </c>
      <c r="M492" s="250">
        <v>200000</v>
      </c>
      <c r="N492" s="250">
        <v>200000</v>
      </c>
      <c r="O492" s="250">
        <v>1000000</v>
      </c>
      <c r="P492" s="246" t="s">
        <v>6</v>
      </c>
      <c r="Q492" s="246" t="s">
        <v>136</v>
      </c>
      <c r="R492" s="246" t="s">
        <v>137</v>
      </c>
      <c r="S492" s="252"/>
      <c r="T492" s="252"/>
      <c r="U492" s="251">
        <v>600000</v>
      </c>
      <c r="V492" s="251">
        <v>200000</v>
      </c>
      <c r="W492" s="251">
        <v>800000</v>
      </c>
      <c r="X492" s="251">
        <v>595800</v>
      </c>
      <c r="Y492" s="251">
        <v>198600</v>
      </c>
      <c r="Z492" s="251">
        <v>794400</v>
      </c>
      <c r="AA492" s="258">
        <v>1</v>
      </c>
      <c r="AB492" s="253">
        <v>75</v>
      </c>
      <c r="AC492" s="253">
        <v>27</v>
      </c>
      <c r="AD492" s="253">
        <v>102</v>
      </c>
    </row>
    <row r="493" spans="1:34" customHeight="1" ht="15">
      <c r="A493" s="246" t="s">
        <v>1267</v>
      </c>
      <c r="B493" s="246" t="s">
        <v>19</v>
      </c>
      <c r="C493" s="246" t="s">
        <v>34</v>
      </c>
      <c r="D493" s="246" t="s">
        <v>37</v>
      </c>
      <c r="E493" s="247" t="s">
        <v>324</v>
      </c>
      <c r="F493" s="246" t="s">
        <v>1268</v>
      </c>
      <c r="G493" s="248" t="s">
        <v>103</v>
      </c>
      <c r="H493" s="249" t="s">
        <v>1247</v>
      </c>
      <c r="I493" s="246" t="s">
        <v>12</v>
      </c>
      <c r="J493" s="246" t="s">
        <v>135</v>
      </c>
      <c r="K493" s="250">
        <v>600000</v>
      </c>
      <c r="L493" s="250">
        <v>0</v>
      </c>
      <c r="M493" s="250">
        <v>200000</v>
      </c>
      <c r="N493" s="250">
        <v>200000</v>
      </c>
      <c r="O493" s="250">
        <v>1000000</v>
      </c>
      <c r="P493" s="246" t="s">
        <v>6</v>
      </c>
      <c r="Q493" s="246" t="s">
        <v>136</v>
      </c>
      <c r="R493" s="246" t="s">
        <v>137</v>
      </c>
      <c r="S493" s="252"/>
      <c r="T493" s="252"/>
      <c r="U493" s="251">
        <v>600000</v>
      </c>
      <c r="V493" s="251">
        <v>200000</v>
      </c>
      <c r="W493" s="251">
        <v>800000</v>
      </c>
      <c r="X493" s="251">
        <v>595800</v>
      </c>
      <c r="Y493" s="251">
        <v>198600</v>
      </c>
      <c r="Z493" s="251">
        <v>794400</v>
      </c>
      <c r="AA493" s="258">
        <v>1</v>
      </c>
      <c r="AB493" s="253">
        <v>106</v>
      </c>
      <c r="AC493" s="253">
        <v>66</v>
      </c>
      <c r="AD493" s="253">
        <v>172</v>
      </c>
    </row>
    <row r="494" spans="1:34" customHeight="1" ht="15">
      <c r="A494" s="246" t="s">
        <v>1269</v>
      </c>
      <c r="B494" s="246" t="s">
        <v>19</v>
      </c>
      <c r="C494" s="246" t="s">
        <v>34</v>
      </c>
      <c r="D494" s="246" t="s">
        <v>37</v>
      </c>
      <c r="E494" s="247" t="s">
        <v>320</v>
      </c>
      <c r="F494" s="246" t="s">
        <v>1252</v>
      </c>
      <c r="G494" s="248" t="s">
        <v>103</v>
      </c>
      <c r="H494" s="249" t="s">
        <v>1247</v>
      </c>
      <c r="I494" s="246" t="s">
        <v>12</v>
      </c>
      <c r="J494" s="246" t="s">
        <v>135</v>
      </c>
      <c r="K494" s="250">
        <v>600000</v>
      </c>
      <c r="L494" s="250">
        <v>0</v>
      </c>
      <c r="M494" s="250">
        <v>200000</v>
      </c>
      <c r="N494" s="250">
        <v>200000</v>
      </c>
      <c r="O494" s="250">
        <v>1000000</v>
      </c>
      <c r="P494" s="246" t="s">
        <v>6</v>
      </c>
      <c r="Q494" s="246" t="s">
        <v>136</v>
      </c>
      <c r="R494" s="246" t="s">
        <v>137</v>
      </c>
      <c r="S494" s="252"/>
      <c r="T494" s="252"/>
      <c r="U494" s="251">
        <v>600000</v>
      </c>
      <c r="V494" s="251">
        <v>200000</v>
      </c>
      <c r="W494" s="251">
        <v>800000</v>
      </c>
      <c r="X494" s="251">
        <v>595800</v>
      </c>
      <c r="Y494" s="251">
        <v>198600</v>
      </c>
      <c r="Z494" s="251">
        <v>794400</v>
      </c>
      <c r="AA494" s="258">
        <v>1</v>
      </c>
      <c r="AB494" s="253">
        <v>172</v>
      </c>
      <c r="AC494" s="253">
        <v>44</v>
      </c>
      <c r="AD494" s="253">
        <v>216</v>
      </c>
    </row>
    <row r="495" spans="1:34" customHeight="1" ht="15">
      <c r="A495" s="246" t="s">
        <v>1270</v>
      </c>
      <c r="B495" s="246" t="s">
        <v>19</v>
      </c>
      <c r="C495" s="246" t="s">
        <v>34</v>
      </c>
      <c r="D495" s="246" t="s">
        <v>37</v>
      </c>
      <c r="E495" s="247" t="s">
        <v>320</v>
      </c>
      <c r="F495" s="246" t="s">
        <v>1252</v>
      </c>
      <c r="G495" s="248" t="s">
        <v>103</v>
      </c>
      <c r="H495" s="249" t="s">
        <v>1247</v>
      </c>
      <c r="I495" s="246" t="s">
        <v>12</v>
      </c>
      <c r="J495" s="246" t="s">
        <v>135</v>
      </c>
      <c r="K495" s="250">
        <v>600000</v>
      </c>
      <c r="L495" s="250">
        <v>0</v>
      </c>
      <c r="M495" s="250">
        <v>200000</v>
      </c>
      <c r="N495" s="250">
        <v>200000</v>
      </c>
      <c r="O495" s="250">
        <v>1000000</v>
      </c>
      <c r="P495" s="246" t="s">
        <v>6</v>
      </c>
      <c r="Q495" s="246" t="s">
        <v>136</v>
      </c>
      <c r="R495" s="246" t="s">
        <v>137</v>
      </c>
      <c r="S495" s="252"/>
      <c r="T495" s="252"/>
      <c r="U495" s="251">
        <v>600000</v>
      </c>
      <c r="V495" s="251">
        <v>200000</v>
      </c>
      <c r="W495" s="251">
        <v>800000</v>
      </c>
      <c r="X495" s="251">
        <v>595800</v>
      </c>
      <c r="Y495" s="251">
        <v>198600</v>
      </c>
      <c r="Z495" s="251">
        <v>794400</v>
      </c>
      <c r="AA495" s="258">
        <v>1</v>
      </c>
      <c r="AB495" s="253">
        <v>60</v>
      </c>
      <c r="AC495" s="253">
        <v>28</v>
      </c>
      <c r="AD495" s="253">
        <v>88</v>
      </c>
    </row>
    <row r="496" spans="1:34" customHeight="1" ht="15">
      <c r="A496" s="246" t="s">
        <v>1271</v>
      </c>
      <c r="B496" s="246" t="s">
        <v>19</v>
      </c>
      <c r="C496" s="246" t="s">
        <v>34</v>
      </c>
      <c r="D496" s="246" t="s">
        <v>37</v>
      </c>
      <c r="E496" s="247" t="s">
        <v>320</v>
      </c>
      <c r="F496" s="246" t="s">
        <v>1252</v>
      </c>
      <c r="G496" s="248" t="s">
        <v>103</v>
      </c>
      <c r="H496" s="249" t="s">
        <v>1247</v>
      </c>
      <c r="I496" s="246" t="s">
        <v>12</v>
      </c>
      <c r="J496" s="246" t="s">
        <v>135</v>
      </c>
      <c r="K496" s="250">
        <v>600000</v>
      </c>
      <c r="L496" s="250">
        <v>0</v>
      </c>
      <c r="M496" s="250">
        <v>200000</v>
      </c>
      <c r="N496" s="250">
        <v>200000</v>
      </c>
      <c r="O496" s="250">
        <v>1000000</v>
      </c>
      <c r="P496" s="246" t="s">
        <v>6</v>
      </c>
      <c r="Q496" s="246" t="s">
        <v>136</v>
      </c>
      <c r="R496" s="246" t="s">
        <v>137</v>
      </c>
      <c r="S496" s="252"/>
      <c r="T496" s="252"/>
      <c r="U496" s="251">
        <v>600000</v>
      </c>
      <c r="V496" s="251">
        <v>200000</v>
      </c>
      <c r="W496" s="251">
        <v>800000</v>
      </c>
      <c r="X496" s="251">
        <v>595800</v>
      </c>
      <c r="Y496" s="251">
        <v>198600</v>
      </c>
      <c r="Z496" s="251">
        <v>794400</v>
      </c>
      <c r="AA496" s="258">
        <v>1</v>
      </c>
      <c r="AB496" s="253">
        <v>82</v>
      </c>
      <c r="AC496" s="253">
        <v>33</v>
      </c>
      <c r="AD496" s="253">
        <v>115</v>
      </c>
    </row>
    <row r="497" spans="1:34" customHeight="1" ht="15">
      <c r="A497" s="246" t="s">
        <v>1272</v>
      </c>
      <c r="B497" s="246" t="s">
        <v>19</v>
      </c>
      <c r="C497" s="246" t="s">
        <v>34</v>
      </c>
      <c r="D497" s="246" t="s">
        <v>37</v>
      </c>
      <c r="E497" s="247" t="s">
        <v>320</v>
      </c>
      <c r="F497" s="246" t="s">
        <v>1252</v>
      </c>
      <c r="G497" s="248" t="s">
        <v>103</v>
      </c>
      <c r="H497" s="249" t="s">
        <v>1247</v>
      </c>
      <c r="I497" s="246" t="s">
        <v>12</v>
      </c>
      <c r="J497" s="246" t="s">
        <v>135</v>
      </c>
      <c r="K497" s="250">
        <v>600000</v>
      </c>
      <c r="L497" s="250">
        <v>0</v>
      </c>
      <c r="M497" s="250">
        <v>200000</v>
      </c>
      <c r="N497" s="250">
        <v>200000</v>
      </c>
      <c r="O497" s="250">
        <v>1000000</v>
      </c>
      <c r="P497" s="246" t="s">
        <v>6</v>
      </c>
      <c r="Q497" s="246" t="s">
        <v>136</v>
      </c>
      <c r="R497" s="246" t="s">
        <v>137</v>
      </c>
      <c r="S497" s="252"/>
      <c r="T497" s="252"/>
      <c r="U497" s="251">
        <v>600000</v>
      </c>
      <c r="V497" s="251">
        <v>200000</v>
      </c>
      <c r="W497" s="251">
        <v>800000</v>
      </c>
      <c r="X497" s="251">
        <v>595800</v>
      </c>
      <c r="Y497" s="251">
        <v>198600</v>
      </c>
      <c r="Z497" s="251">
        <v>794400</v>
      </c>
      <c r="AA497" s="258">
        <v>1</v>
      </c>
      <c r="AB497" s="253">
        <v>94</v>
      </c>
      <c r="AC497" s="253">
        <v>22</v>
      </c>
      <c r="AD497" s="253">
        <v>116</v>
      </c>
    </row>
    <row r="498" spans="1:34" customHeight="1" ht="15">
      <c r="A498" s="246" t="s">
        <v>1273</v>
      </c>
      <c r="B498" s="246" t="s">
        <v>19</v>
      </c>
      <c r="C498" s="246" t="s">
        <v>34</v>
      </c>
      <c r="D498" s="246" t="s">
        <v>37</v>
      </c>
      <c r="E498" s="247" t="s">
        <v>279</v>
      </c>
      <c r="F498" s="246" t="s">
        <v>1274</v>
      </c>
      <c r="G498" s="248" t="s">
        <v>103</v>
      </c>
      <c r="H498" s="249" t="s">
        <v>1247</v>
      </c>
      <c r="I498" s="246" t="s">
        <v>12</v>
      </c>
      <c r="J498" s="246" t="s">
        <v>135</v>
      </c>
      <c r="K498" s="250">
        <v>600000</v>
      </c>
      <c r="L498" s="250">
        <v>0</v>
      </c>
      <c r="M498" s="250">
        <v>200000</v>
      </c>
      <c r="N498" s="250">
        <v>200000</v>
      </c>
      <c r="O498" s="250">
        <v>1000000</v>
      </c>
      <c r="P498" s="246" t="s">
        <v>6</v>
      </c>
      <c r="Q498" s="246" t="s">
        <v>136</v>
      </c>
      <c r="R498" s="246" t="s">
        <v>137</v>
      </c>
      <c r="S498" s="252"/>
      <c r="T498" s="252"/>
      <c r="U498" s="251">
        <v>600000</v>
      </c>
      <c r="V498" s="251">
        <v>200000</v>
      </c>
      <c r="W498" s="251">
        <v>800000</v>
      </c>
      <c r="X498" s="251">
        <v>595800</v>
      </c>
      <c r="Y498" s="251">
        <v>198600</v>
      </c>
      <c r="Z498" s="251">
        <v>794400</v>
      </c>
      <c r="AA498" s="258">
        <v>1</v>
      </c>
      <c r="AB498" s="253">
        <v>82</v>
      </c>
      <c r="AC498" s="253">
        <v>12</v>
      </c>
      <c r="AD498" s="253">
        <v>94</v>
      </c>
    </row>
    <row r="499" spans="1:34" customHeight="1" ht="15">
      <c r="A499" s="246" t="s">
        <v>1275</v>
      </c>
      <c r="B499" s="246" t="s">
        <v>19</v>
      </c>
      <c r="C499" s="246" t="s">
        <v>34</v>
      </c>
      <c r="D499" s="246" t="s">
        <v>37</v>
      </c>
      <c r="E499" s="247" t="s">
        <v>279</v>
      </c>
      <c r="F499" s="246" t="s">
        <v>1274</v>
      </c>
      <c r="G499" s="248" t="s">
        <v>103</v>
      </c>
      <c r="H499" s="249" t="s">
        <v>1247</v>
      </c>
      <c r="I499" s="246" t="s">
        <v>12</v>
      </c>
      <c r="J499" s="246" t="s">
        <v>135</v>
      </c>
      <c r="K499" s="250">
        <v>600000</v>
      </c>
      <c r="L499" s="250">
        <v>0</v>
      </c>
      <c r="M499" s="250">
        <v>200000</v>
      </c>
      <c r="N499" s="250">
        <v>200000</v>
      </c>
      <c r="O499" s="250">
        <v>1000000</v>
      </c>
      <c r="P499" s="246" t="s">
        <v>6</v>
      </c>
      <c r="Q499" s="246" t="s">
        <v>136</v>
      </c>
      <c r="R499" s="246" t="s">
        <v>137</v>
      </c>
      <c r="S499" s="252"/>
      <c r="T499" s="252"/>
      <c r="U499" s="251">
        <v>600000</v>
      </c>
      <c r="V499" s="251">
        <v>200000</v>
      </c>
      <c r="W499" s="251">
        <v>800000</v>
      </c>
      <c r="X499" s="251">
        <v>595800</v>
      </c>
      <c r="Y499" s="251">
        <v>198600</v>
      </c>
      <c r="Z499" s="251">
        <v>794400</v>
      </c>
      <c r="AA499" s="258">
        <v>1</v>
      </c>
      <c r="AB499" s="253">
        <v>46</v>
      </c>
      <c r="AC499" s="253">
        <v>35</v>
      </c>
      <c r="AD499" s="253">
        <v>81</v>
      </c>
    </row>
    <row r="500" spans="1:34" customHeight="1" ht="15">
      <c r="A500" s="246" t="s">
        <v>1276</v>
      </c>
      <c r="B500" s="246" t="s">
        <v>19</v>
      </c>
      <c r="C500" s="246" t="s">
        <v>34</v>
      </c>
      <c r="D500" s="246" t="s">
        <v>37</v>
      </c>
      <c r="E500" s="247" t="s">
        <v>320</v>
      </c>
      <c r="F500" s="246" t="s">
        <v>1252</v>
      </c>
      <c r="G500" s="248" t="s">
        <v>103</v>
      </c>
      <c r="H500" s="249" t="s">
        <v>1247</v>
      </c>
      <c r="I500" s="246" t="s">
        <v>12</v>
      </c>
      <c r="J500" s="246" t="s">
        <v>135</v>
      </c>
      <c r="K500" s="250">
        <v>600000</v>
      </c>
      <c r="L500" s="250">
        <v>0</v>
      </c>
      <c r="M500" s="250">
        <v>200000</v>
      </c>
      <c r="N500" s="250">
        <v>200000</v>
      </c>
      <c r="O500" s="250">
        <v>1000000</v>
      </c>
      <c r="P500" s="246" t="s">
        <v>6</v>
      </c>
      <c r="Q500" s="246" t="s">
        <v>136</v>
      </c>
      <c r="R500" s="246" t="s">
        <v>137</v>
      </c>
      <c r="S500" s="252"/>
      <c r="T500" s="252"/>
      <c r="U500" s="251">
        <v>600000</v>
      </c>
      <c r="V500" s="251">
        <v>200000</v>
      </c>
      <c r="W500" s="251">
        <v>800000</v>
      </c>
      <c r="X500" s="251">
        <v>595800</v>
      </c>
      <c r="Y500" s="251">
        <v>198600</v>
      </c>
      <c r="Z500" s="251">
        <v>794400</v>
      </c>
      <c r="AA500" s="258">
        <v>1</v>
      </c>
      <c r="AB500" s="253">
        <v>85</v>
      </c>
      <c r="AC500" s="253">
        <v>16</v>
      </c>
      <c r="AD500" s="253">
        <v>101</v>
      </c>
    </row>
    <row r="501" spans="1:34" customHeight="1" ht="15">
      <c r="A501" s="246" t="s">
        <v>1277</v>
      </c>
      <c r="B501" s="246" t="s">
        <v>19</v>
      </c>
      <c r="C501" s="246" t="s">
        <v>34</v>
      </c>
      <c r="D501" s="246" t="s">
        <v>37</v>
      </c>
      <c r="E501" s="247" t="s">
        <v>320</v>
      </c>
      <c r="F501" s="246" t="s">
        <v>1252</v>
      </c>
      <c r="G501" s="248" t="s">
        <v>103</v>
      </c>
      <c r="H501" s="249" t="s">
        <v>1247</v>
      </c>
      <c r="I501" s="246" t="s">
        <v>12</v>
      </c>
      <c r="J501" s="246" t="s">
        <v>135</v>
      </c>
      <c r="K501" s="250">
        <v>600000</v>
      </c>
      <c r="L501" s="250">
        <v>0</v>
      </c>
      <c r="M501" s="250">
        <v>200000</v>
      </c>
      <c r="N501" s="250">
        <v>200000</v>
      </c>
      <c r="O501" s="250">
        <v>1000000</v>
      </c>
      <c r="P501" s="246" t="s">
        <v>6</v>
      </c>
      <c r="Q501" s="246" t="s">
        <v>136</v>
      </c>
      <c r="R501" s="246" t="s">
        <v>137</v>
      </c>
      <c r="S501" s="252"/>
      <c r="T501" s="252"/>
      <c r="U501" s="251">
        <v>600000</v>
      </c>
      <c r="V501" s="251">
        <v>200000</v>
      </c>
      <c r="W501" s="251">
        <v>800000</v>
      </c>
      <c r="X501" s="251">
        <v>595800</v>
      </c>
      <c r="Y501" s="251">
        <v>198600</v>
      </c>
      <c r="Z501" s="251">
        <v>794400</v>
      </c>
      <c r="AA501" s="258">
        <v>1</v>
      </c>
      <c r="AB501" s="253">
        <v>78</v>
      </c>
      <c r="AC501" s="253">
        <v>11</v>
      </c>
      <c r="AD501" s="253">
        <v>89</v>
      </c>
    </row>
    <row r="502" spans="1:34" customHeight="1" ht="15">
      <c r="A502" s="246" t="s">
        <v>1278</v>
      </c>
      <c r="B502" s="246" t="s">
        <v>19</v>
      </c>
      <c r="C502" s="246" t="s">
        <v>34</v>
      </c>
      <c r="D502" s="246" t="s">
        <v>37</v>
      </c>
      <c r="E502" s="247" t="s">
        <v>279</v>
      </c>
      <c r="F502" s="246" t="s">
        <v>1274</v>
      </c>
      <c r="G502" s="248" t="s">
        <v>103</v>
      </c>
      <c r="H502" s="249" t="s">
        <v>1247</v>
      </c>
      <c r="I502" s="246" t="s">
        <v>12</v>
      </c>
      <c r="J502" s="246" t="s">
        <v>135</v>
      </c>
      <c r="K502" s="250">
        <v>600000</v>
      </c>
      <c r="L502" s="250">
        <v>0</v>
      </c>
      <c r="M502" s="250">
        <v>200000</v>
      </c>
      <c r="N502" s="250">
        <v>200000</v>
      </c>
      <c r="O502" s="250">
        <v>1000000</v>
      </c>
      <c r="P502" s="246" t="s">
        <v>6</v>
      </c>
      <c r="Q502" s="246" t="s">
        <v>136</v>
      </c>
      <c r="R502" s="246" t="s">
        <v>137</v>
      </c>
      <c r="S502" s="252"/>
      <c r="T502" s="252"/>
      <c r="U502" s="251">
        <v>600000</v>
      </c>
      <c r="V502" s="251">
        <v>200000</v>
      </c>
      <c r="W502" s="251">
        <v>800000</v>
      </c>
      <c r="X502" s="251">
        <v>595800</v>
      </c>
      <c r="Y502" s="251">
        <v>198600</v>
      </c>
      <c r="Z502" s="251">
        <v>794400</v>
      </c>
      <c r="AA502" s="258">
        <v>1</v>
      </c>
      <c r="AB502" s="253">
        <v>158</v>
      </c>
      <c r="AC502" s="253">
        <v>53</v>
      </c>
      <c r="AD502" s="253">
        <v>211</v>
      </c>
    </row>
    <row r="503" spans="1:34" customHeight="1" ht="15">
      <c r="A503" s="246" t="s">
        <v>1279</v>
      </c>
      <c r="B503" s="246" t="s">
        <v>19</v>
      </c>
      <c r="C503" s="246" t="s">
        <v>34</v>
      </c>
      <c r="D503" s="246" t="s">
        <v>37</v>
      </c>
      <c r="E503" s="247" t="s">
        <v>320</v>
      </c>
      <c r="F503" s="246" t="s">
        <v>1252</v>
      </c>
      <c r="G503" s="248" t="s">
        <v>103</v>
      </c>
      <c r="H503" s="249" t="s">
        <v>1247</v>
      </c>
      <c r="I503" s="246" t="s">
        <v>12</v>
      </c>
      <c r="J503" s="246" t="s">
        <v>135</v>
      </c>
      <c r="K503" s="250">
        <v>600000</v>
      </c>
      <c r="L503" s="250">
        <v>0</v>
      </c>
      <c r="M503" s="250">
        <v>200000</v>
      </c>
      <c r="N503" s="250">
        <v>200000</v>
      </c>
      <c r="O503" s="250">
        <v>1000000</v>
      </c>
      <c r="P503" s="246" t="s">
        <v>6</v>
      </c>
      <c r="Q503" s="246" t="s">
        <v>136</v>
      </c>
      <c r="R503" s="246" t="s">
        <v>137</v>
      </c>
      <c r="S503" s="252"/>
      <c r="T503" s="252"/>
      <c r="U503" s="251">
        <v>600000</v>
      </c>
      <c r="V503" s="251">
        <v>200000</v>
      </c>
      <c r="W503" s="251">
        <v>800000</v>
      </c>
      <c r="X503" s="251">
        <v>595800</v>
      </c>
      <c r="Y503" s="251">
        <v>198600</v>
      </c>
      <c r="Z503" s="251">
        <v>794400</v>
      </c>
      <c r="AA503" s="258">
        <v>1</v>
      </c>
      <c r="AB503" s="253">
        <v>109</v>
      </c>
      <c r="AC503" s="253">
        <v>50</v>
      </c>
      <c r="AD503" s="253">
        <v>159</v>
      </c>
    </row>
    <row r="504" spans="1:34" customHeight="1" ht="15">
      <c r="A504" s="246" t="s">
        <v>1280</v>
      </c>
      <c r="B504" s="246" t="s">
        <v>19</v>
      </c>
      <c r="C504" s="246" t="s">
        <v>34</v>
      </c>
      <c r="D504" s="246" t="s">
        <v>37</v>
      </c>
      <c r="E504" s="247" t="s">
        <v>320</v>
      </c>
      <c r="F504" s="246" t="s">
        <v>1252</v>
      </c>
      <c r="G504" s="248" t="s">
        <v>103</v>
      </c>
      <c r="H504" s="249" t="s">
        <v>1247</v>
      </c>
      <c r="I504" s="246" t="s">
        <v>12</v>
      </c>
      <c r="J504" s="246" t="s">
        <v>135</v>
      </c>
      <c r="K504" s="250">
        <v>600000</v>
      </c>
      <c r="L504" s="250">
        <v>0</v>
      </c>
      <c r="M504" s="250">
        <v>200000</v>
      </c>
      <c r="N504" s="250">
        <v>200000</v>
      </c>
      <c r="O504" s="250">
        <v>1000000</v>
      </c>
      <c r="P504" s="246" t="s">
        <v>6</v>
      </c>
      <c r="Q504" s="246" t="s">
        <v>136</v>
      </c>
      <c r="R504" s="246" t="s">
        <v>137</v>
      </c>
      <c r="S504" s="252"/>
      <c r="T504" s="252"/>
      <c r="U504" s="251">
        <v>600000</v>
      </c>
      <c r="V504" s="251">
        <v>200000</v>
      </c>
      <c r="W504" s="251">
        <v>800000</v>
      </c>
      <c r="X504" s="251">
        <v>595800</v>
      </c>
      <c r="Y504" s="251">
        <v>198600</v>
      </c>
      <c r="Z504" s="251">
        <v>794400</v>
      </c>
      <c r="AA504" s="258">
        <v>1</v>
      </c>
      <c r="AB504" s="253">
        <v>75</v>
      </c>
      <c r="AC504" s="253">
        <v>22</v>
      </c>
      <c r="AD504" s="253">
        <v>97</v>
      </c>
    </row>
    <row r="505" spans="1:34" customHeight="1" ht="15">
      <c r="A505" s="246" t="s">
        <v>1281</v>
      </c>
      <c r="B505" s="246" t="s">
        <v>19</v>
      </c>
      <c r="C505" s="246" t="s">
        <v>34</v>
      </c>
      <c r="D505" s="246" t="s">
        <v>37</v>
      </c>
      <c r="E505" s="247" t="s">
        <v>320</v>
      </c>
      <c r="F505" s="246" t="s">
        <v>1252</v>
      </c>
      <c r="G505" s="248" t="s">
        <v>103</v>
      </c>
      <c r="H505" s="249" t="s">
        <v>1250</v>
      </c>
      <c r="I505" s="246" t="s">
        <v>12</v>
      </c>
      <c r="J505" s="246" t="s">
        <v>135</v>
      </c>
      <c r="K505" s="250">
        <v>600000</v>
      </c>
      <c r="L505" s="250">
        <v>0</v>
      </c>
      <c r="M505" s="250">
        <v>200000</v>
      </c>
      <c r="N505" s="250">
        <v>200000</v>
      </c>
      <c r="O505" s="250">
        <v>1000000</v>
      </c>
      <c r="P505" s="246" t="s">
        <v>6</v>
      </c>
      <c r="Q505" s="246" t="s">
        <v>136</v>
      </c>
      <c r="R505" s="246" t="s">
        <v>137</v>
      </c>
      <c r="S505" s="252"/>
      <c r="T505" s="252"/>
      <c r="U505" s="251">
        <v>600000</v>
      </c>
      <c r="V505" s="251">
        <v>200000</v>
      </c>
      <c r="W505" s="251">
        <v>800000</v>
      </c>
      <c r="X505" s="251">
        <v>595800</v>
      </c>
      <c r="Y505" s="251">
        <v>198600</v>
      </c>
      <c r="Z505" s="251">
        <v>794400</v>
      </c>
      <c r="AA505" s="258">
        <v>1</v>
      </c>
      <c r="AB505" s="253">
        <v>183</v>
      </c>
      <c r="AC505" s="253">
        <v>60</v>
      </c>
      <c r="AD505" s="253">
        <v>243</v>
      </c>
    </row>
    <row r="506" spans="1:34" customHeight="1" ht="15">
      <c r="A506" s="246" t="s">
        <v>1282</v>
      </c>
      <c r="B506" s="246" t="s">
        <v>19</v>
      </c>
      <c r="C506" s="246" t="s">
        <v>34</v>
      </c>
      <c r="D506" s="246" t="s">
        <v>37</v>
      </c>
      <c r="E506" s="247" t="s">
        <v>279</v>
      </c>
      <c r="F506" s="246" t="s">
        <v>1244</v>
      </c>
      <c r="G506" s="248" t="s">
        <v>103</v>
      </c>
      <c r="H506" s="249" t="s">
        <v>1283</v>
      </c>
      <c r="I506" s="246" t="s">
        <v>7</v>
      </c>
      <c r="J506" s="246" t="s">
        <v>135</v>
      </c>
      <c r="K506" s="250">
        <v>1284384.74</v>
      </c>
      <c r="L506" s="250">
        <v>0</v>
      </c>
      <c r="M506" s="250">
        <v>428128.25</v>
      </c>
      <c r="N506" s="250">
        <v>428128.25</v>
      </c>
      <c r="O506" s="250">
        <v>2140641.24</v>
      </c>
      <c r="P506" s="246" t="s">
        <v>6</v>
      </c>
      <c r="Q506" s="246" t="s">
        <v>136</v>
      </c>
      <c r="R506" s="246" t="s">
        <v>137</v>
      </c>
      <c r="S506" s="252"/>
      <c r="T506" s="252"/>
      <c r="U506" s="251">
        <v>1284384.74</v>
      </c>
      <c r="V506" s="251">
        <v>428128.25</v>
      </c>
      <c r="W506" s="251">
        <v>1712512.99</v>
      </c>
      <c r="X506" s="251">
        <v>1282932.65</v>
      </c>
      <c r="Y506" s="251">
        <v>427644.21</v>
      </c>
      <c r="Z506" s="251">
        <v>1710576.86</v>
      </c>
      <c r="AA506" s="258">
        <v>1</v>
      </c>
      <c r="AB506" s="253">
        <v>18</v>
      </c>
      <c r="AC506" s="253">
        <v>20</v>
      </c>
      <c r="AD506" s="253">
        <v>38</v>
      </c>
    </row>
    <row r="507" spans="1:34" customHeight="1" ht="15">
      <c r="A507" s="246" t="s">
        <v>1284</v>
      </c>
      <c r="B507" s="246" t="s">
        <v>19</v>
      </c>
      <c r="C507" s="246" t="s">
        <v>34</v>
      </c>
      <c r="D507" s="246" t="s">
        <v>64</v>
      </c>
      <c r="E507" s="247" t="s">
        <v>272</v>
      </c>
      <c r="F507" s="246" t="s">
        <v>1285</v>
      </c>
      <c r="G507" s="248" t="s">
        <v>103</v>
      </c>
      <c r="H507" s="249" t="s">
        <v>1286</v>
      </c>
      <c r="I507" s="246" t="s">
        <v>16</v>
      </c>
      <c r="J507" s="246" t="s">
        <v>292</v>
      </c>
      <c r="K507" s="250">
        <v>4607476.66</v>
      </c>
      <c r="L507" s="250">
        <v>0</v>
      </c>
      <c r="M507" s="250">
        <v>1535825.55</v>
      </c>
      <c r="N507" s="250">
        <v>1535825.55</v>
      </c>
      <c r="O507" s="250">
        <v>7679127.77</v>
      </c>
      <c r="P507" s="246" t="s">
        <v>6</v>
      </c>
      <c r="Q507" s="246" t="s">
        <v>136</v>
      </c>
      <c r="R507" s="246" t="s">
        <v>246</v>
      </c>
      <c r="S507" s="252"/>
      <c r="T507" s="252"/>
      <c r="U507" s="251">
        <v>5268000</v>
      </c>
      <c r="V507" s="251">
        <v>1756000</v>
      </c>
      <c r="W507" s="251">
        <v>7024000</v>
      </c>
      <c r="X507" s="251">
        <v>4909200</v>
      </c>
      <c r="Y507" s="251">
        <v>1636400</v>
      </c>
      <c r="Z507" s="251">
        <v>6545600</v>
      </c>
      <c r="AA507" s="258">
        <v>1</v>
      </c>
      <c r="AB507" s="253">
        <v>1110</v>
      </c>
      <c r="AC507" s="253">
        <v>948</v>
      </c>
      <c r="AD507" s="253">
        <v>2058</v>
      </c>
    </row>
    <row r="508" spans="1:34" customHeight="1" ht="15">
      <c r="A508" s="246" t="s">
        <v>1287</v>
      </c>
      <c r="B508" s="246" t="s">
        <v>19</v>
      </c>
      <c r="C508" s="246" t="s">
        <v>34</v>
      </c>
      <c r="D508" s="246" t="s">
        <v>64</v>
      </c>
      <c r="E508" s="247" t="s">
        <v>272</v>
      </c>
      <c r="F508" s="246" t="s">
        <v>1288</v>
      </c>
      <c r="G508" s="248" t="s">
        <v>103</v>
      </c>
      <c r="H508" s="249" t="s">
        <v>1289</v>
      </c>
      <c r="I508" s="246" t="s">
        <v>16</v>
      </c>
      <c r="J508" s="246" t="s">
        <v>199</v>
      </c>
      <c r="K508" s="250">
        <v>4328334.44</v>
      </c>
      <c r="L508" s="250">
        <v>0</v>
      </c>
      <c r="M508" s="250">
        <v>1442778.15</v>
      </c>
      <c r="N508" s="250">
        <v>1442778.15</v>
      </c>
      <c r="O508" s="250">
        <v>7213890.74</v>
      </c>
      <c r="P508" s="246" t="s">
        <v>6</v>
      </c>
      <c r="Q508" s="246" t="s">
        <v>136</v>
      </c>
      <c r="R508" s="246" t="s">
        <v>137</v>
      </c>
      <c r="S508" s="252"/>
      <c r="T508" s="252"/>
      <c r="U508" s="251">
        <v>5794720</v>
      </c>
      <c r="V508" s="251">
        <v>0</v>
      </c>
      <c r="W508" s="251">
        <v>5794720</v>
      </c>
      <c r="X508" s="251">
        <v>5771112.59</v>
      </c>
      <c r="Y508" s="251">
        <v>0</v>
      </c>
      <c r="Z508" s="251">
        <v>5771112.59</v>
      </c>
      <c r="AA508" s="258">
        <v>1</v>
      </c>
      <c r="AB508" s="253">
        <v>73</v>
      </c>
      <c r="AC508" s="253">
        <v>116</v>
      </c>
      <c r="AD508" s="253">
        <v>189</v>
      </c>
    </row>
    <row r="509" spans="1:34" customHeight="1" ht="15">
      <c r="A509" s="246" t="s">
        <v>1290</v>
      </c>
      <c r="B509" s="246" t="s">
        <v>19</v>
      </c>
      <c r="C509" s="246" t="s">
        <v>34</v>
      </c>
      <c r="D509" s="246" t="s">
        <v>64</v>
      </c>
      <c r="E509" s="247" t="s">
        <v>279</v>
      </c>
      <c r="F509" s="246" t="s">
        <v>1291</v>
      </c>
      <c r="G509" s="248" t="s">
        <v>103</v>
      </c>
      <c r="H509" s="249" t="s">
        <v>1292</v>
      </c>
      <c r="I509" s="246" t="s">
        <v>16</v>
      </c>
      <c r="J509" s="246" t="s">
        <v>199</v>
      </c>
      <c r="K509" s="250">
        <v>4103026.91</v>
      </c>
      <c r="L509" s="250">
        <v>0</v>
      </c>
      <c r="M509" s="250">
        <v>1367675.64</v>
      </c>
      <c r="N509" s="250">
        <v>1367675.64</v>
      </c>
      <c r="O509" s="250">
        <v>6838378.19</v>
      </c>
      <c r="P509" s="246" t="s">
        <v>6</v>
      </c>
      <c r="Q509" s="246" t="s">
        <v>136</v>
      </c>
      <c r="R509" s="246" t="s">
        <v>137</v>
      </c>
      <c r="S509" s="252"/>
      <c r="T509" s="252"/>
      <c r="U509" s="251">
        <v>5128783.64</v>
      </c>
      <c r="V509" s="251">
        <v>1709594.55</v>
      </c>
      <c r="W509" s="251">
        <v>6838378.19</v>
      </c>
      <c r="X509" s="251">
        <v>5128783.64</v>
      </c>
      <c r="Y509" s="251">
        <v>1709594.55</v>
      </c>
      <c r="Z509" s="251">
        <v>6838378.19</v>
      </c>
      <c r="AA509" s="258">
        <v>1</v>
      </c>
      <c r="AB509" s="253">
        <v>46</v>
      </c>
      <c r="AC509" s="253">
        <v>94</v>
      </c>
      <c r="AD509" s="253">
        <v>140</v>
      </c>
    </row>
    <row r="510" spans="1:34" customHeight="1" ht="15">
      <c r="A510" s="246" t="s">
        <v>1293</v>
      </c>
      <c r="B510" s="246" t="s">
        <v>19</v>
      </c>
      <c r="C510" s="246" t="s">
        <v>34</v>
      </c>
      <c r="D510" s="246" t="s">
        <v>69</v>
      </c>
      <c r="E510" s="247" t="s">
        <v>272</v>
      </c>
      <c r="F510" s="246" t="s">
        <v>524</v>
      </c>
      <c r="G510" s="248" t="s">
        <v>103</v>
      </c>
      <c r="H510" s="249" t="s">
        <v>1294</v>
      </c>
      <c r="I510" s="246" t="s">
        <v>7</v>
      </c>
      <c r="J510" s="246" t="s">
        <v>135</v>
      </c>
      <c r="K510" s="250">
        <v>1671490.69</v>
      </c>
      <c r="L510" s="250">
        <v>0</v>
      </c>
      <c r="M510" s="250">
        <v>557163.5600000001</v>
      </c>
      <c r="N510" s="250">
        <v>557163.5600000001</v>
      </c>
      <c r="O510" s="250">
        <v>2785817.82</v>
      </c>
      <c r="P510" s="246" t="s">
        <v>6</v>
      </c>
      <c r="Q510" s="246" t="s">
        <v>136</v>
      </c>
      <c r="R510" s="246" t="s">
        <v>228</v>
      </c>
      <c r="S510" s="252"/>
      <c r="T510" s="252"/>
      <c r="U510" s="251">
        <v>1671490.69</v>
      </c>
      <c r="V510" s="251">
        <v>557163.5600000001</v>
      </c>
      <c r="W510" s="251">
        <v>2228654.25</v>
      </c>
      <c r="X510" s="251">
        <v>1660754.76</v>
      </c>
      <c r="Y510" s="251">
        <v>553584.4300000001</v>
      </c>
      <c r="Z510" s="251">
        <v>2214339.19</v>
      </c>
      <c r="AA510" s="258">
        <v>1</v>
      </c>
      <c r="AB510" s="253">
        <v>24</v>
      </c>
      <c r="AC510" s="253">
        <v>21</v>
      </c>
      <c r="AD510" s="253">
        <v>45</v>
      </c>
    </row>
    <row r="511" spans="1:34" customHeight="1" ht="15">
      <c r="A511" s="246" t="s">
        <v>1295</v>
      </c>
      <c r="B511" s="246" t="s">
        <v>19</v>
      </c>
      <c r="C511" s="246" t="s">
        <v>34</v>
      </c>
      <c r="D511" s="246" t="s">
        <v>69</v>
      </c>
      <c r="E511" s="247" t="s">
        <v>279</v>
      </c>
      <c r="F511" s="246" t="s">
        <v>1296</v>
      </c>
      <c r="G511" s="248" t="s">
        <v>103</v>
      </c>
      <c r="H511" s="249" t="s">
        <v>1297</v>
      </c>
      <c r="I511" s="246" t="s">
        <v>16</v>
      </c>
      <c r="J511" s="246" t="s">
        <v>135</v>
      </c>
      <c r="K511" s="250">
        <v>1797920.4</v>
      </c>
      <c r="L511" s="250">
        <v>0</v>
      </c>
      <c r="M511" s="250">
        <v>599306.8</v>
      </c>
      <c r="N511" s="250">
        <v>599306.8</v>
      </c>
      <c r="O511" s="250">
        <v>2996534</v>
      </c>
      <c r="P511" s="246" t="s">
        <v>6</v>
      </c>
      <c r="Q511" s="246" t="s">
        <v>136</v>
      </c>
      <c r="R511" s="246" t="s">
        <v>137</v>
      </c>
      <c r="S511" s="252"/>
      <c r="T511" s="252"/>
      <c r="U511" s="251">
        <v>1797920.4</v>
      </c>
      <c r="V511" s="251">
        <v>599306.8</v>
      </c>
      <c r="W511" s="251">
        <v>2397227.2</v>
      </c>
      <c r="X511" s="251">
        <v>1797920.4</v>
      </c>
      <c r="Y511" s="251">
        <v>599306.8</v>
      </c>
      <c r="Z511" s="251">
        <v>2397227.2</v>
      </c>
      <c r="AA511" s="258">
        <v>1</v>
      </c>
      <c r="AB511" s="253">
        <v>30</v>
      </c>
      <c r="AC511" s="253">
        <v>26</v>
      </c>
      <c r="AD511" s="253">
        <v>56</v>
      </c>
    </row>
    <row r="512" spans="1:34" customHeight="1" ht="15">
      <c r="A512" s="246" t="s">
        <v>1298</v>
      </c>
      <c r="B512" s="246" t="s">
        <v>19</v>
      </c>
      <c r="C512" s="246" t="s">
        <v>34</v>
      </c>
      <c r="D512" s="246" t="s">
        <v>64</v>
      </c>
      <c r="E512" s="247" t="s">
        <v>272</v>
      </c>
      <c r="F512" s="246" t="s">
        <v>1285</v>
      </c>
      <c r="G512" s="248" t="s">
        <v>103</v>
      </c>
      <c r="H512" s="249" t="s">
        <v>1299</v>
      </c>
      <c r="I512" s="246" t="s">
        <v>16</v>
      </c>
      <c r="J512" s="246" t="s">
        <v>135</v>
      </c>
      <c r="K512" s="250">
        <v>1689853.36</v>
      </c>
      <c r="L512" s="250">
        <v>0</v>
      </c>
      <c r="M512" s="250">
        <v>563284.45</v>
      </c>
      <c r="N512" s="250">
        <v>563284.45</v>
      </c>
      <c r="O512" s="250">
        <v>2816422.26</v>
      </c>
      <c r="P512" s="246" t="s">
        <v>6</v>
      </c>
      <c r="Q512" s="246" t="s">
        <v>136</v>
      </c>
      <c r="R512" s="246" t="s">
        <v>137</v>
      </c>
      <c r="S512" s="252"/>
      <c r="T512" s="252"/>
      <c r="U512" s="251">
        <v>1689853.36</v>
      </c>
      <c r="V512" s="251">
        <v>563284.45</v>
      </c>
      <c r="W512" s="251">
        <v>2253137.81</v>
      </c>
      <c r="X512" s="251">
        <v>1689853.36</v>
      </c>
      <c r="Y512" s="251">
        <v>563284.45</v>
      </c>
      <c r="Z512" s="251">
        <v>2253137.81</v>
      </c>
      <c r="AA512" s="258">
        <v>1</v>
      </c>
      <c r="AB512" s="253">
        <v>36</v>
      </c>
      <c r="AC512" s="253">
        <v>74</v>
      </c>
      <c r="AD512" s="253">
        <v>110</v>
      </c>
    </row>
    <row r="513" spans="1:34" customHeight="1" ht="15">
      <c r="A513" s="246" t="s">
        <v>1300</v>
      </c>
      <c r="B513" s="246" t="s">
        <v>19</v>
      </c>
      <c r="C513" s="246" t="s">
        <v>34</v>
      </c>
      <c r="D513" s="246" t="s">
        <v>37</v>
      </c>
      <c r="E513" s="247" t="s">
        <v>324</v>
      </c>
      <c r="F513" s="246" t="s">
        <v>1301</v>
      </c>
      <c r="G513" s="248" t="s">
        <v>103</v>
      </c>
      <c r="H513" s="249" t="s">
        <v>1294</v>
      </c>
      <c r="I513" s="246" t="s">
        <v>16</v>
      </c>
      <c r="J513" s="246" t="s">
        <v>199</v>
      </c>
      <c r="K513" s="250">
        <v>5234361.6</v>
      </c>
      <c r="L513" s="250">
        <v>0</v>
      </c>
      <c r="M513" s="250">
        <v>1744787.2</v>
      </c>
      <c r="N513" s="250">
        <v>1744787.2</v>
      </c>
      <c r="O513" s="250">
        <v>8723936</v>
      </c>
      <c r="P513" s="246" t="s">
        <v>6</v>
      </c>
      <c r="Q513" s="246" t="s">
        <v>136</v>
      </c>
      <c r="R513" s="246" t="s">
        <v>137</v>
      </c>
      <c r="S513" s="252"/>
      <c r="T513" s="252"/>
      <c r="U513" s="251">
        <v>5234362</v>
      </c>
      <c r="V513" s="251">
        <v>1744787</v>
      </c>
      <c r="W513" s="251">
        <v>6979149</v>
      </c>
      <c r="X513" s="251">
        <v>4764201.1</v>
      </c>
      <c r="Y513" s="251">
        <v>1588067.03</v>
      </c>
      <c r="Z513" s="251">
        <v>6352268.13</v>
      </c>
      <c r="AA513" s="258">
        <v>1</v>
      </c>
      <c r="AB513" s="253">
        <v>46</v>
      </c>
      <c r="AC513" s="253">
        <v>19</v>
      </c>
      <c r="AD513" s="253">
        <v>65</v>
      </c>
    </row>
    <row r="514" spans="1:34" customHeight="1" ht="15">
      <c r="A514" s="246" t="s">
        <v>1302</v>
      </c>
      <c r="B514" s="246" t="s">
        <v>19</v>
      </c>
      <c r="C514" s="246" t="s">
        <v>34</v>
      </c>
      <c r="D514" s="246" t="s">
        <v>37</v>
      </c>
      <c r="E514" s="247" t="s">
        <v>324</v>
      </c>
      <c r="F514" s="246" t="s">
        <v>1268</v>
      </c>
      <c r="G514" s="248" t="s">
        <v>103</v>
      </c>
      <c r="H514" s="249" t="s">
        <v>1303</v>
      </c>
      <c r="I514" s="246" t="s">
        <v>16</v>
      </c>
      <c r="J514" s="246" t="s">
        <v>199</v>
      </c>
      <c r="K514" s="250">
        <v>4994696.35</v>
      </c>
      <c r="L514" s="250">
        <v>0</v>
      </c>
      <c r="M514" s="250">
        <v>1664898.78</v>
      </c>
      <c r="N514" s="250">
        <v>1664898.78</v>
      </c>
      <c r="O514" s="250">
        <v>8324493.91</v>
      </c>
      <c r="P514" s="246" t="s">
        <v>6</v>
      </c>
      <c r="Q514" s="246" t="s">
        <v>136</v>
      </c>
      <c r="R514" s="246" t="s">
        <v>137</v>
      </c>
      <c r="S514" s="252"/>
      <c r="T514" s="252"/>
      <c r="U514" s="251">
        <v>4994696</v>
      </c>
      <c r="V514" s="251">
        <v>1664899</v>
      </c>
      <c r="W514" s="251">
        <v>6659595</v>
      </c>
      <c r="X514" s="251">
        <v>4488577.42</v>
      </c>
      <c r="Y514" s="251">
        <v>1496192.47</v>
      </c>
      <c r="Z514" s="251">
        <v>5984769.89</v>
      </c>
      <c r="AA514" s="258">
        <v>1</v>
      </c>
      <c r="AB514" s="253">
        <v>0</v>
      </c>
      <c r="AC514" s="253">
        <v>442</v>
      </c>
      <c r="AD514" s="253">
        <v>442</v>
      </c>
    </row>
    <row r="515" spans="1:34" customHeight="1" ht="15">
      <c r="A515" s="246" t="s">
        <v>1304</v>
      </c>
      <c r="B515" s="246" t="s">
        <v>19</v>
      </c>
      <c r="C515" s="246" t="s">
        <v>36</v>
      </c>
      <c r="D515" s="246" t="s">
        <v>49</v>
      </c>
      <c r="E515" s="247" t="s">
        <v>272</v>
      </c>
      <c r="F515" s="246" t="s">
        <v>1305</v>
      </c>
      <c r="G515" s="248" t="s">
        <v>103</v>
      </c>
      <c r="H515" s="249" t="s">
        <v>1306</v>
      </c>
      <c r="I515" s="246" t="s">
        <v>16</v>
      </c>
      <c r="J515" s="246" t="s">
        <v>199</v>
      </c>
      <c r="K515" s="250">
        <v>2345103.72</v>
      </c>
      <c r="L515" s="250">
        <v>0</v>
      </c>
      <c r="M515" s="250">
        <v>781701.24</v>
      </c>
      <c r="N515" s="250">
        <v>781701.24</v>
      </c>
      <c r="O515" s="250">
        <v>3908506.2</v>
      </c>
      <c r="P515" s="246" t="s">
        <v>6</v>
      </c>
      <c r="Q515" s="246" t="s">
        <v>136</v>
      </c>
      <c r="R515" s="246" t="s">
        <v>147</v>
      </c>
      <c r="S515" s="252"/>
      <c r="T515" s="252"/>
      <c r="U515" s="251">
        <v>2345103.72</v>
      </c>
      <c r="V515" s="251">
        <v>781701.24</v>
      </c>
      <c r="W515" s="251">
        <v>3126804.96</v>
      </c>
      <c r="X515" s="251">
        <v>2345103.72</v>
      </c>
      <c r="Y515" s="251">
        <v>781701.24</v>
      </c>
      <c r="Z515" s="251">
        <v>3126804.96</v>
      </c>
      <c r="AA515" s="258">
        <v>1</v>
      </c>
      <c r="AB515" s="253">
        <v>26</v>
      </c>
      <c r="AC515" s="253">
        <v>45</v>
      </c>
      <c r="AD515" s="253">
        <v>71</v>
      </c>
    </row>
    <row r="516" spans="1:34" customHeight="1" ht="15">
      <c r="A516" s="246" t="s">
        <v>1307</v>
      </c>
      <c r="B516" s="246" t="s">
        <v>19</v>
      </c>
      <c r="C516" s="246" t="s">
        <v>36</v>
      </c>
      <c r="D516" s="246" t="s">
        <v>49</v>
      </c>
      <c r="E516" s="247" t="s">
        <v>272</v>
      </c>
      <c r="F516" s="246" t="s">
        <v>1308</v>
      </c>
      <c r="G516" s="248" t="s">
        <v>103</v>
      </c>
      <c r="H516" s="249" t="s">
        <v>1309</v>
      </c>
      <c r="I516" s="246" t="s">
        <v>7</v>
      </c>
      <c r="J516" s="246" t="s">
        <v>199</v>
      </c>
      <c r="K516" s="250">
        <v>2440231.91</v>
      </c>
      <c r="L516" s="250">
        <v>0</v>
      </c>
      <c r="M516" s="250">
        <v>813410.64</v>
      </c>
      <c r="N516" s="250">
        <v>813410.64</v>
      </c>
      <c r="O516" s="250">
        <v>4067053.19</v>
      </c>
      <c r="P516" s="246" t="s">
        <v>6</v>
      </c>
      <c r="Q516" s="246" t="s">
        <v>136</v>
      </c>
      <c r="R516" s="246" t="s">
        <v>153</v>
      </c>
      <c r="S516" s="252"/>
      <c r="T516" s="252"/>
      <c r="U516" s="251">
        <v>2440231.91</v>
      </c>
      <c r="V516" s="251">
        <v>813410.64</v>
      </c>
      <c r="W516" s="251">
        <v>3253642.55</v>
      </c>
      <c r="X516" s="251">
        <v>2440231.91</v>
      </c>
      <c r="Y516" s="251">
        <v>813410.64</v>
      </c>
      <c r="Z516" s="251">
        <v>3253642.55</v>
      </c>
      <c r="AA516" s="258">
        <v>1</v>
      </c>
      <c r="AB516" s="253">
        <v>111</v>
      </c>
      <c r="AC516" s="253">
        <v>14</v>
      </c>
      <c r="AD516" s="253">
        <v>125</v>
      </c>
    </row>
    <row r="517" spans="1:34" customHeight="1" ht="15">
      <c r="A517" s="246" t="s">
        <v>1310</v>
      </c>
      <c r="B517" s="246" t="s">
        <v>19</v>
      </c>
      <c r="C517" s="246" t="s">
        <v>36</v>
      </c>
      <c r="D517" s="246" t="s">
        <v>49</v>
      </c>
      <c r="E517" s="247" t="s">
        <v>279</v>
      </c>
      <c r="F517" s="246" t="s">
        <v>1311</v>
      </c>
      <c r="G517" s="248" t="s">
        <v>103</v>
      </c>
      <c r="H517" s="249" t="s">
        <v>1312</v>
      </c>
      <c r="I517" s="246" t="s">
        <v>16</v>
      </c>
      <c r="J517" s="246" t="s">
        <v>199</v>
      </c>
      <c r="K517" s="250">
        <v>5220494.9</v>
      </c>
      <c r="L517" s="250">
        <v>0</v>
      </c>
      <c r="M517" s="250">
        <v>1740164.97</v>
      </c>
      <c r="N517" s="250">
        <v>1740164.97</v>
      </c>
      <c r="O517" s="250">
        <v>8700824.84</v>
      </c>
      <c r="P517" s="246" t="s">
        <v>6</v>
      </c>
      <c r="Q517" s="246" t="s">
        <v>136</v>
      </c>
      <c r="R517" s="246" t="s">
        <v>137</v>
      </c>
      <c r="S517" s="252"/>
      <c r="T517" s="252"/>
      <c r="U517" s="251">
        <v>5220494.9</v>
      </c>
      <c r="V517" s="251">
        <v>1740164.97</v>
      </c>
      <c r="W517" s="251">
        <v>6960659.87</v>
      </c>
      <c r="X517" s="251">
        <v>5220127.44</v>
      </c>
      <c r="Y517" s="251">
        <v>1740042.48</v>
      </c>
      <c r="Z517" s="251">
        <v>6960169.92</v>
      </c>
      <c r="AA517" s="258">
        <v>1</v>
      </c>
      <c r="AB517" s="253">
        <v>47</v>
      </c>
      <c r="AC517" s="253">
        <v>42</v>
      </c>
      <c r="AD517" s="253">
        <v>89</v>
      </c>
    </row>
    <row r="518" spans="1:34" customHeight="1" ht="15">
      <c r="A518" s="246" t="s">
        <v>1313</v>
      </c>
      <c r="B518" s="246" t="s">
        <v>19</v>
      </c>
      <c r="C518" s="246" t="s">
        <v>36</v>
      </c>
      <c r="D518" s="246" t="s">
        <v>50</v>
      </c>
      <c r="E518" s="247" t="s">
        <v>272</v>
      </c>
      <c r="F518" s="246" t="s">
        <v>1314</v>
      </c>
      <c r="G518" s="248" t="s">
        <v>103</v>
      </c>
      <c r="H518" s="249" t="s">
        <v>1315</v>
      </c>
      <c r="I518" s="246" t="s">
        <v>7</v>
      </c>
      <c r="J518" s="246" t="s">
        <v>292</v>
      </c>
      <c r="K518" s="250">
        <v>8554620</v>
      </c>
      <c r="L518" s="250">
        <v>0</v>
      </c>
      <c r="M518" s="250">
        <v>2851540</v>
      </c>
      <c r="N518" s="250">
        <v>2851540</v>
      </c>
      <c r="O518" s="250">
        <v>14257700</v>
      </c>
      <c r="P518" s="246" t="s">
        <v>6</v>
      </c>
      <c r="Q518" s="246" t="s">
        <v>136</v>
      </c>
      <c r="R518" s="246" t="s">
        <v>137</v>
      </c>
      <c r="S518" s="252"/>
      <c r="T518" s="252"/>
      <c r="U518" s="251">
        <v>8605020</v>
      </c>
      <c r="V518" s="251">
        <v>2868340</v>
      </c>
      <c r="W518" s="251">
        <v>11473360</v>
      </c>
      <c r="X518" s="251">
        <v>8605020</v>
      </c>
      <c r="Y518" s="251">
        <v>2868340</v>
      </c>
      <c r="Z518" s="251">
        <v>11473360</v>
      </c>
      <c r="AA518" s="258">
        <v>11</v>
      </c>
      <c r="AB518" s="253">
        <v>761</v>
      </c>
      <c r="AC518" s="253">
        <v>194</v>
      </c>
      <c r="AD518" s="253">
        <v>955</v>
      </c>
    </row>
    <row r="519" spans="1:34" customHeight="1" ht="15">
      <c r="A519" s="246" t="s">
        <v>1316</v>
      </c>
      <c r="B519" s="246" t="s">
        <v>19</v>
      </c>
      <c r="C519" s="246" t="s">
        <v>36</v>
      </c>
      <c r="D519" s="246" t="s">
        <v>51</v>
      </c>
      <c r="E519" s="247" t="s">
        <v>272</v>
      </c>
      <c r="F519" s="246" t="s">
        <v>1317</v>
      </c>
      <c r="G519" s="248" t="s">
        <v>428</v>
      </c>
      <c r="H519" s="249" t="s">
        <v>1318</v>
      </c>
      <c r="I519" s="246" t="s">
        <v>16</v>
      </c>
      <c r="J519" s="246" t="s">
        <v>199</v>
      </c>
      <c r="K519" s="250">
        <v>5429533.94</v>
      </c>
      <c r="L519" s="250">
        <v>0</v>
      </c>
      <c r="M519" s="250">
        <v>1809844.65</v>
      </c>
      <c r="N519" s="250">
        <v>1809844.65</v>
      </c>
      <c r="O519" s="250">
        <v>9049223.24</v>
      </c>
      <c r="P519" s="246" t="s">
        <v>6</v>
      </c>
      <c r="Q519" s="246" t="s">
        <v>136</v>
      </c>
      <c r="R519" s="246" t="s">
        <v>137</v>
      </c>
      <c r="S519" s="252"/>
      <c r="T519" s="252"/>
      <c r="U519" s="251">
        <v>5429533.94</v>
      </c>
      <c r="V519" s="251">
        <v>1809844.65</v>
      </c>
      <c r="W519" s="251">
        <v>7239378.59</v>
      </c>
      <c r="X519" s="251">
        <v>5413462.1</v>
      </c>
      <c r="Y519" s="251">
        <v>1804487.37</v>
      </c>
      <c r="Z519" s="251">
        <v>7217949.47</v>
      </c>
      <c r="AA519" s="258">
        <v>16</v>
      </c>
      <c r="AB519" s="253">
        <v>220</v>
      </c>
      <c r="AC519" s="253">
        <v>131</v>
      </c>
      <c r="AD519" s="253">
        <v>351</v>
      </c>
    </row>
    <row r="520" spans="1:34" customHeight="1" ht="15">
      <c r="A520" s="246" t="s">
        <v>1319</v>
      </c>
      <c r="B520" s="246" t="s">
        <v>19</v>
      </c>
      <c r="C520" s="246" t="s">
        <v>36</v>
      </c>
      <c r="D520" s="246" t="s">
        <v>51</v>
      </c>
      <c r="E520" s="247" t="s">
        <v>272</v>
      </c>
      <c r="F520" s="246" t="s">
        <v>1320</v>
      </c>
      <c r="G520" s="248" t="s">
        <v>103</v>
      </c>
      <c r="H520" s="249" t="s">
        <v>1321</v>
      </c>
      <c r="I520" s="246" t="s">
        <v>7</v>
      </c>
      <c r="J520" s="246" t="s">
        <v>199</v>
      </c>
      <c r="K520" s="250">
        <v>6626445.45</v>
      </c>
      <c r="L520" s="250">
        <v>0</v>
      </c>
      <c r="M520" s="250">
        <v>2208815.15</v>
      </c>
      <c r="N520" s="250">
        <v>2208815.15</v>
      </c>
      <c r="O520" s="250">
        <v>11044075.75</v>
      </c>
      <c r="P520" s="246" t="s">
        <v>6</v>
      </c>
      <c r="Q520" s="246" t="s">
        <v>136</v>
      </c>
      <c r="R520" s="246" t="s">
        <v>164</v>
      </c>
      <c r="S520" s="252"/>
      <c r="T520" s="252"/>
      <c r="U520" s="251">
        <v>6982329.37</v>
      </c>
      <c r="V520" s="251">
        <v>2327443.13</v>
      </c>
      <c r="W520" s="251">
        <v>9309772.5</v>
      </c>
      <c r="X520" s="251">
        <v>6739240.53</v>
      </c>
      <c r="Y520" s="251">
        <v>2246413.51</v>
      </c>
      <c r="Z520" s="251">
        <v>8985654.039999999</v>
      </c>
      <c r="AA520" s="258">
        <v>1</v>
      </c>
      <c r="AB520" s="253">
        <v>89</v>
      </c>
      <c r="AC520" s="253">
        <v>78</v>
      </c>
      <c r="AD520" s="253">
        <v>167</v>
      </c>
    </row>
    <row r="521" spans="1:34" customHeight="1" ht="15">
      <c r="A521" s="246" t="s">
        <v>1322</v>
      </c>
      <c r="B521" s="246" t="s">
        <v>19</v>
      </c>
      <c r="C521" s="246" t="s">
        <v>36</v>
      </c>
      <c r="D521" s="246" t="s">
        <v>51</v>
      </c>
      <c r="E521" s="247" t="s">
        <v>272</v>
      </c>
      <c r="F521" s="246" t="s">
        <v>1323</v>
      </c>
      <c r="G521" s="248" t="s">
        <v>133</v>
      </c>
      <c r="H521" s="249" t="s">
        <v>1324</v>
      </c>
      <c r="I521" s="246" t="s">
        <v>7</v>
      </c>
      <c r="J521" s="246" t="s">
        <v>199</v>
      </c>
      <c r="K521" s="250">
        <v>4742854.41</v>
      </c>
      <c r="L521" s="250">
        <v>0</v>
      </c>
      <c r="M521" s="250">
        <v>1580951.47</v>
      </c>
      <c r="N521" s="250">
        <v>1580951.47</v>
      </c>
      <c r="O521" s="250">
        <v>7904757.35</v>
      </c>
      <c r="P521" s="246" t="s">
        <v>6</v>
      </c>
      <c r="Q521" s="246" t="s">
        <v>136</v>
      </c>
      <c r="R521" s="246" t="s">
        <v>211</v>
      </c>
      <c r="S521" s="252"/>
      <c r="T521" s="252"/>
      <c r="U521" s="251">
        <v>4742854.41</v>
      </c>
      <c r="V521" s="251">
        <v>1580951.47</v>
      </c>
      <c r="W521" s="251">
        <v>6323805.88</v>
      </c>
      <c r="X521" s="251">
        <v>4141786.4</v>
      </c>
      <c r="Y521" s="251">
        <v>1380595.46</v>
      </c>
      <c r="Z521" s="251">
        <v>5522381.86</v>
      </c>
      <c r="AA521" s="258">
        <v>1</v>
      </c>
      <c r="AB521" s="253">
        <v>113</v>
      </c>
      <c r="AC521" s="253">
        <v>67</v>
      </c>
      <c r="AD521" s="253">
        <v>180</v>
      </c>
    </row>
    <row r="522" spans="1:34" customHeight="1" ht="15">
      <c r="A522" s="246" t="s">
        <v>1325</v>
      </c>
      <c r="B522" s="246" t="s">
        <v>19</v>
      </c>
      <c r="C522" s="246" t="s">
        <v>36</v>
      </c>
      <c r="D522" s="246" t="s">
        <v>1326</v>
      </c>
      <c r="E522" s="247" t="s">
        <v>131</v>
      </c>
      <c r="F522" s="246" t="s">
        <v>303</v>
      </c>
      <c r="G522" s="248" t="s">
        <v>103</v>
      </c>
      <c r="H522" s="249" t="s">
        <v>1327</v>
      </c>
      <c r="I522" s="246" t="s">
        <v>16</v>
      </c>
      <c r="J522" s="246" t="s">
        <v>199</v>
      </c>
      <c r="K522" s="250">
        <v>4833904.8</v>
      </c>
      <c r="L522" s="250">
        <v>0</v>
      </c>
      <c r="M522" s="250">
        <v>1611301.6</v>
      </c>
      <c r="N522" s="250">
        <v>1611301.6</v>
      </c>
      <c r="O522" s="250">
        <v>8056508</v>
      </c>
      <c r="P522" s="246" t="s">
        <v>6</v>
      </c>
      <c r="Q522" s="246" t="s">
        <v>136</v>
      </c>
      <c r="R522" s="246" t="s">
        <v>147</v>
      </c>
      <c r="S522" s="252"/>
      <c r="T522" s="252"/>
      <c r="U522" s="251">
        <v>4833904.8</v>
      </c>
      <c r="V522" s="251">
        <v>1611301.6</v>
      </c>
      <c r="W522" s="251">
        <v>6445206.4</v>
      </c>
      <c r="X522" s="251">
        <v>4683714.71</v>
      </c>
      <c r="Y522" s="251">
        <v>1561238.24</v>
      </c>
      <c r="Z522" s="251">
        <v>6244952.95</v>
      </c>
      <c r="AA522" s="258">
        <v>1</v>
      </c>
      <c r="AB522" s="253">
        <v>82</v>
      </c>
      <c r="AC522" s="253">
        <v>16</v>
      </c>
      <c r="AD522" s="253">
        <v>98</v>
      </c>
    </row>
    <row r="523" spans="1:34" customHeight="1" ht="15">
      <c r="A523" s="246" t="s">
        <v>1328</v>
      </c>
      <c r="B523" s="246" t="s">
        <v>19</v>
      </c>
      <c r="C523" s="246" t="s">
        <v>36</v>
      </c>
      <c r="D523" s="246" t="s">
        <v>52</v>
      </c>
      <c r="E523" s="247" t="s">
        <v>279</v>
      </c>
      <c r="F523" s="246" t="s">
        <v>1329</v>
      </c>
      <c r="G523" s="248" t="s">
        <v>428</v>
      </c>
      <c r="H523" s="249" t="s">
        <v>1330</v>
      </c>
      <c r="I523" s="246" t="s">
        <v>7</v>
      </c>
      <c r="J523" s="246" t="s">
        <v>199</v>
      </c>
      <c r="K523" s="250">
        <v>1963894.2</v>
      </c>
      <c r="L523" s="250">
        <v>0</v>
      </c>
      <c r="M523" s="250">
        <v>654631.4</v>
      </c>
      <c r="N523" s="250">
        <v>654631.4</v>
      </c>
      <c r="O523" s="250">
        <v>3273157</v>
      </c>
      <c r="P523" s="246" t="s">
        <v>6</v>
      </c>
      <c r="Q523" s="246" t="s">
        <v>136</v>
      </c>
      <c r="R523" s="246" t="s">
        <v>164</v>
      </c>
      <c r="S523" s="252"/>
      <c r="T523" s="252"/>
      <c r="U523" s="251">
        <v>1963894.2</v>
      </c>
      <c r="V523" s="251">
        <v>654631.4</v>
      </c>
      <c r="W523" s="251">
        <v>2618525.6</v>
      </c>
      <c r="X523" s="251">
        <v>1963894.2</v>
      </c>
      <c r="Y523" s="251">
        <v>654631.4</v>
      </c>
      <c r="Z523" s="251">
        <v>2618525.6</v>
      </c>
      <c r="AA523" s="258">
        <v>1</v>
      </c>
      <c r="AB523" s="253">
        <v>56</v>
      </c>
      <c r="AC523" s="253">
        <v>100</v>
      </c>
      <c r="AD523" s="253">
        <v>156</v>
      </c>
    </row>
    <row r="524" spans="1:34" customHeight="1" ht="15">
      <c r="A524" s="246" t="s">
        <v>1331</v>
      </c>
      <c r="B524" s="246" t="s">
        <v>19</v>
      </c>
      <c r="C524" s="246" t="s">
        <v>36</v>
      </c>
      <c r="D524" s="246" t="s">
        <v>50</v>
      </c>
      <c r="E524" s="247" t="s">
        <v>279</v>
      </c>
      <c r="F524" s="246" t="s">
        <v>1332</v>
      </c>
      <c r="G524" s="248" t="s">
        <v>103</v>
      </c>
      <c r="H524" s="249" t="s">
        <v>1333</v>
      </c>
      <c r="I524" s="246" t="s">
        <v>16</v>
      </c>
      <c r="J524" s="246" t="s">
        <v>292</v>
      </c>
      <c r="K524" s="250">
        <v>9597883.800000001</v>
      </c>
      <c r="L524" s="250">
        <v>0</v>
      </c>
      <c r="M524" s="250">
        <v>3199294.6</v>
      </c>
      <c r="N524" s="250">
        <v>3199294.6</v>
      </c>
      <c r="O524" s="250">
        <v>15996473</v>
      </c>
      <c r="P524" s="246" t="s">
        <v>6</v>
      </c>
      <c r="Q524" s="246" t="s">
        <v>136</v>
      </c>
      <c r="R524" s="246" t="s">
        <v>1334</v>
      </c>
      <c r="S524" s="252"/>
      <c r="T524" s="252"/>
      <c r="U524" s="251">
        <v>9597883.800000001</v>
      </c>
      <c r="V524" s="251">
        <v>3199294.6</v>
      </c>
      <c r="W524" s="251">
        <v>12797178.4</v>
      </c>
      <c r="X524" s="251">
        <v>9525019.890000001</v>
      </c>
      <c r="Y524" s="251">
        <v>3175006.6</v>
      </c>
      <c r="Z524" s="251">
        <v>12700026.49</v>
      </c>
      <c r="AA524" s="258">
        <v>1</v>
      </c>
      <c r="AB524" s="253">
        <v>90</v>
      </c>
      <c r="AC524" s="253">
        <v>60</v>
      </c>
      <c r="AD524" s="253">
        <v>150</v>
      </c>
    </row>
    <row r="525" spans="1:34" customHeight="1" ht="15">
      <c r="A525" s="246" t="s">
        <v>1335</v>
      </c>
      <c r="B525" s="246" t="s">
        <v>19</v>
      </c>
      <c r="C525" s="246" t="s">
        <v>36</v>
      </c>
      <c r="D525" s="246" t="s">
        <v>52</v>
      </c>
      <c r="E525" s="247" t="s">
        <v>279</v>
      </c>
      <c r="F525" s="246" t="s">
        <v>1126</v>
      </c>
      <c r="G525" s="248" t="s">
        <v>103</v>
      </c>
      <c r="H525" s="249" t="s">
        <v>1336</v>
      </c>
      <c r="I525" s="246" t="s">
        <v>7</v>
      </c>
      <c r="J525" s="246" t="s">
        <v>199</v>
      </c>
      <c r="K525" s="250">
        <v>6962644.34</v>
      </c>
      <c r="L525" s="250">
        <v>0</v>
      </c>
      <c r="M525" s="250">
        <v>2320881.45</v>
      </c>
      <c r="N525" s="250">
        <v>2320881.45</v>
      </c>
      <c r="O525" s="250">
        <v>11604407.23</v>
      </c>
      <c r="P525" s="246" t="s">
        <v>6</v>
      </c>
      <c r="Q525" s="246" t="s">
        <v>136</v>
      </c>
      <c r="R525" s="246" t="s">
        <v>1337</v>
      </c>
      <c r="S525" s="252"/>
      <c r="T525" s="252"/>
      <c r="U525" s="251">
        <v>6962644.34</v>
      </c>
      <c r="V525" s="251">
        <v>2320881.45</v>
      </c>
      <c r="W525" s="251">
        <v>9283525.789999999</v>
      </c>
      <c r="X525" s="251">
        <v>6664395.51</v>
      </c>
      <c r="Y525" s="251">
        <v>2221465.17</v>
      </c>
      <c r="Z525" s="251">
        <v>8885860.68</v>
      </c>
      <c r="AA525" s="258">
        <v>7</v>
      </c>
      <c r="AB525" s="253">
        <v>592</v>
      </c>
      <c r="AC525" s="253">
        <v>405</v>
      </c>
      <c r="AD525" s="253">
        <v>997</v>
      </c>
    </row>
    <row r="526" spans="1:34" customHeight="1" ht="15">
      <c r="A526" s="246" t="s">
        <v>1338</v>
      </c>
      <c r="B526" s="246" t="s">
        <v>19</v>
      </c>
      <c r="C526" s="246" t="s">
        <v>36</v>
      </c>
      <c r="D526" s="246" t="s">
        <v>51</v>
      </c>
      <c r="E526" s="247" t="s">
        <v>272</v>
      </c>
      <c r="F526" s="246" t="s">
        <v>1317</v>
      </c>
      <c r="G526" s="248" t="s">
        <v>428</v>
      </c>
      <c r="H526" s="249" t="s">
        <v>1339</v>
      </c>
      <c r="I526" s="246" t="s">
        <v>7</v>
      </c>
      <c r="J526" s="246" t="s">
        <v>199</v>
      </c>
      <c r="K526" s="250">
        <v>3202864.47</v>
      </c>
      <c r="L526" s="250">
        <v>0</v>
      </c>
      <c r="M526" s="250">
        <v>1067621.49</v>
      </c>
      <c r="N526" s="250">
        <v>1067621.49</v>
      </c>
      <c r="O526" s="250">
        <v>5338107.45</v>
      </c>
      <c r="P526" s="246" t="s">
        <v>6</v>
      </c>
      <c r="Q526" s="246" t="s">
        <v>136</v>
      </c>
      <c r="R526" s="246" t="s">
        <v>1340</v>
      </c>
      <c r="S526" s="252"/>
      <c r="T526" s="252"/>
      <c r="U526" s="251">
        <v>3202864.47</v>
      </c>
      <c r="V526" s="251">
        <v>1067621.49</v>
      </c>
      <c r="W526" s="251">
        <v>4270485.96</v>
      </c>
      <c r="X526" s="251">
        <v>2733489.72</v>
      </c>
      <c r="Y526" s="251">
        <v>911163.24</v>
      </c>
      <c r="Z526" s="251">
        <v>3644652.96</v>
      </c>
      <c r="AA526" s="258">
        <v>1</v>
      </c>
      <c r="AB526" s="253">
        <v>171</v>
      </c>
      <c r="AC526" s="253">
        <v>36</v>
      </c>
      <c r="AD526" s="253">
        <v>207</v>
      </c>
    </row>
    <row r="527" spans="1:34" customHeight="1" ht="15">
      <c r="A527" s="246" t="s">
        <v>1341</v>
      </c>
      <c r="B527" s="246" t="s">
        <v>19</v>
      </c>
      <c r="C527" s="246" t="s">
        <v>36</v>
      </c>
      <c r="D527" s="246" t="s">
        <v>51</v>
      </c>
      <c r="E527" s="247" t="s">
        <v>272</v>
      </c>
      <c r="F527" s="246" t="s">
        <v>1323</v>
      </c>
      <c r="G527" s="248" t="s">
        <v>133</v>
      </c>
      <c r="H527" s="249" t="s">
        <v>1342</v>
      </c>
      <c r="I527" s="246" t="s">
        <v>16</v>
      </c>
      <c r="J527" s="246" t="s">
        <v>199</v>
      </c>
      <c r="K527" s="250">
        <v>7139947.61</v>
      </c>
      <c r="L527" s="250">
        <v>0</v>
      </c>
      <c r="M527" s="250">
        <v>2379982.54</v>
      </c>
      <c r="N527" s="250">
        <v>2379982.54</v>
      </c>
      <c r="O527" s="250">
        <v>11899912.68</v>
      </c>
      <c r="P527" s="246" t="s">
        <v>6</v>
      </c>
      <c r="Q527" s="246" t="s">
        <v>136</v>
      </c>
      <c r="R527" s="246" t="s">
        <v>137</v>
      </c>
      <c r="S527" s="252"/>
      <c r="T527" s="252"/>
      <c r="U527" s="251">
        <v>8924934.51</v>
      </c>
      <c r="V527" s="251">
        <v>2974978.17</v>
      </c>
      <c r="W527" s="251">
        <v>11899912.68</v>
      </c>
      <c r="X527" s="251">
        <v>6857184.38</v>
      </c>
      <c r="Y527" s="251">
        <v>2285728.13</v>
      </c>
      <c r="Z527" s="251">
        <v>9142912.51</v>
      </c>
      <c r="AA527" s="258">
        <v>1</v>
      </c>
      <c r="AB527" s="253">
        <v>223</v>
      </c>
      <c r="AC527" s="253">
        <v>121</v>
      </c>
      <c r="AD527" s="253">
        <v>344</v>
      </c>
    </row>
    <row r="528" spans="1:34" customHeight="1" ht="15">
      <c r="A528" s="246" t="s">
        <v>1343</v>
      </c>
      <c r="B528" s="246" t="s">
        <v>19</v>
      </c>
      <c r="C528" s="246" t="s">
        <v>36</v>
      </c>
      <c r="D528" s="246" t="s">
        <v>50</v>
      </c>
      <c r="E528" s="247" t="s">
        <v>272</v>
      </c>
      <c r="F528" s="246" t="s">
        <v>1314</v>
      </c>
      <c r="G528" s="248" t="s">
        <v>103</v>
      </c>
      <c r="H528" s="249" t="s">
        <v>1344</v>
      </c>
      <c r="I528" s="246" t="s">
        <v>7</v>
      </c>
      <c r="J528" s="246" t="s">
        <v>199</v>
      </c>
      <c r="K528" s="250">
        <v>1937312.4</v>
      </c>
      <c r="L528" s="250">
        <v>0</v>
      </c>
      <c r="M528" s="250">
        <v>645770.8</v>
      </c>
      <c r="N528" s="250">
        <v>645770.8</v>
      </c>
      <c r="O528" s="250">
        <v>3228854</v>
      </c>
      <c r="P528" s="246" t="s">
        <v>6</v>
      </c>
      <c r="Q528" s="246" t="s">
        <v>136</v>
      </c>
      <c r="R528" s="246" t="s">
        <v>137</v>
      </c>
      <c r="S528" s="252"/>
      <c r="T528" s="252"/>
      <c r="U528" s="251">
        <v>1937312.4</v>
      </c>
      <c r="V528" s="251">
        <v>645770.8</v>
      </c>
      <c r="W528" s="251">
        <v>2583083.2</v>
      </c>
      <c r="X528" s="251">
        <v>1937312.4</v>
      </c>
      <c r="Y528" s="251">
        <v>645770.8</v>
      </c>
      <c r="Z528" s="251">
        <v>2583083.2</v>
      </c>
      <c r="AA528" s="258">
        <v>1</v>
      </c>
      <c r="AB528" s="253">
        <v>739</v>
      </c>
      <c r="AC528" s="253">
        <v>1569</v>
      </c>
      <c r="AD528" s="253">
        <v>2308</v>
      </c>
    </row>
    <row r="529" spans="1:34" customHeight="1" ht="15">
      <c r="A529" s="246" t="s">
        <v>1345</v>
      </c>
      <c r="B529" s="246" t="s">
        <v>19</v>
      </c>
      <c r="C529" s="246" t="s">
        <v>36</v>
      </c>
      <c r="D529" s="246" t="s">
        <v>51</v>
      </c>
      <c r="E529" s="247" t="s">
        <v>279</v>
      </c>
      <c r="F529" s="246" t="s">
        <v>1346</v>
      </c>
      <c r="G529" s="248" t="s">
        <v>103</v>
      </c>
      <c r="H529" s="249" t="s">
        <v>1347</v>
      </c>
      <c r="I529" s="246" t="s">
        <v>7</v>
      </c>
      <c r="J529" s="246" t="s">
        <v>199</v>
      </c>
      <c r="K529" s="250">
        <v>5040000</v>
      </c>
      <c r="L529" s="250">
        <v>0</v>
      </c>
      <c r="M529" s="250">
        <v>1680000</v>
      </c>
      <c r="N529" s="250">
        <v>1680000</v>
      </c>
      <c r="O529" s="250">
        <v>8400000</v>
      </c>
      <c r="P529" s="246" t="s">
        <v>11</v>
      </c>
      <c r="Q529" s="246" t="s">
        <v>731</v>
      </c>
      <c r="R529" s="246"/>
      <c r="S529" s="252" t="s">
        <v>1348</v>
      </c>
      <c r="T529" s="252" t="s">
        <v>1349</v>
      </c>
      <c r="U529" s="251">
        <v>0</v>
      </c>
      <c r="V529" s="251">
        <v>0</v>
      </c>
      <c r="W529" s="251">
        <v>0</v>
      </c>
      <c r="X529" s="251">
        <v>0</v>
      </c>
      <c r="Y529" s="251">
        <v>0</v>
      </c>
      <c r="Z529" s="251">
        <v>0</v>
      </c>
      <c r="AA529" s="258">
        <v>1</v>
      </c>
      <c r="AB529" s="253">
        <v>0</v>
      </c>
      <c r="AC529" s="253">
        <v>0</v>
      </c>
      <c r="AD529" s="253">
        <v>0</v>
      </c>
    </row>
    <row r="530" spans="1:34" customHeight="1" ht="15">
      <c r="A530" s="246" t="s">
        <v>1350</v>
      </c>
      <c r="B530" s="246" t="s">
        <v>19</v>
      </c>
      <c r="C530" s="246" t="s">
        <v>36</v>
      </c>
      <c r="D530" s="246" t="s">
        <v>51</v>
      </c>
      <c r="E530" s="247" t="s">
        <v>272</v>
      </c>
      <c r="F530" s="246" t="s">
        <v>1351</v>
      </c>
      <c r="G530" s="248" t="s">
        <v>103</v>
      </c>
      <c r="H530" s="249" t="s">
        <v>1352</v>
      </c>
      <c r="I530" s="246" t="s">
        <v>16</v>
      </c>
      <c r="J530" s="246" t="s">
        <v>135</v>
      </c>
      <c r="K530" s="250">
        <v>1434387.9</v>
      </c>
      <c r="L530" s="250">
        <v>0</v>
      </c>
      <c r="M530" s="250">
        <v>478129.3</v>
      </c>
      <c r="N530" s="250">
        <v>478129.3</v>
      </c>
      <c r="O530" s="250">
        <v>2390646.5</v>
      </c>
      <c r="P530" s="246" t="s">
        <v>6</v>
      </c>
      <c r="Q530" s="246" t="s">
        <v>136</v>
      </c>
      <c r="R530" s="246" t="s">
        <v>1353</v>
      </c>
      <c r="S530" s="252"/>
      <c r="T530" s="252"/>
      <c r="U530" s="251">
        <v>1831609.88</v>
      </c>
      <c r="V530" s="251">
        <v>610536.62</v>
      </c>
      <c r="W530" s="251">
        <v>2442146.5</v>
      </c>
      <c r="X530" s="251">
        <v>1793400</v>
      </c>
      <c r="Y530" s="251">
        <v>597800</v>
      </c>
      <c r="Z530" s="251">
        <v>2391200</v>
      </c>
      <c r="AA530" s="258">
        <v>1</v>
      </c>
      <c r="AB530" s="253">
        <v>63</v>
      </c>
      <c r="AC530" s="253">
        <v>44</v>
      </c>
      <c r="AD530" s="253">
        <v>107</v>
      </c>
    </row>
    <row r="531" spans="1:34" customHeight="1" ht="15">
      <c r="A531" s="246" t="s">
        <v>1354</v>
      </c>
      <c r="B531" s="246" t="s">
        <v>19</v>
      </c>
      <c r="C531" s="246" t="s">
        <v>36</v>
      </c>
      <c r="D531" s="246" t="s">
        <v>51</v>
      </c>
      <c r="E531" s="247" t="s">
        <v>272</v>
      </c>
      <c r="F531" s="246" t="s">
        <v>1317</v>
      </c>
      <c r="G531" s="248" t="s">
        <v>428</v>
      </c>
      <c r="H531" s="249" t="s">
        <v>1355</v>
      </c>
      <c r="I531" s="246" t="s">
        <v>7</v>
      </c>
      <c r="J531" s="246" t="s">
        <v>199</v>
      </c>
      <c r="K531" s="250">
        <v>6489532.31</v>
      </c>
      <c r="L531" s="250">
        <v>0</v>
      </c>
      <c r="M531" s="250">
        <v>2163177.44</v>
      </c>
      <c r="N531" s="250">
        <v>2163177.44</v>
      </c>
      <c r="O531" s="250">
        <v>10815887.18</v>
      </c>
      <c r="P531" s="246" t="s">
        <v>6</v>
      </c>
      <c r="Q531" s="246" t="s">
        <v>136</v>
      </c>
      <c r="R531" s="246" t="s">
        <v>137</v>
      </c>
      <c r="S531" s="252"/>
      <c r="T531" s="252"/>
      <c r="U531" s="251">
        <v>6489532.06</v>
      </c>
      <c r="V531" s="251">
        <v>2163177.35</v>
      </c>
      <c r="W531" s="251">
        <v>8652709.41</v>
      </c>
      <c r="X531" s="251">
        <v>5964405.51</v>
      </c>
      <c r="Y531" s="251">
        <v>1988135.17</v>
      </c>
      <c r="Z531" s="251">
        <v>7952540.68</v>
      </c>
      <c r="AA531" s="258">
        <v>1</v>
      </c>
      <c r="AB531" s="253">
        <v>64</v>
      </c>
      <c r="AC531" s="253">
        <v>27</v>
      </c>
      <c r="AD531" s="253">
        <v>91</v>
      </c>
    </row>
    <row r="532" spans="1:34" customHeight="1" ht="15">
      <c r="A532" s="246" t="s">
        <v>1356</v>
      </c>
      <c r="B532" s="246" t="s">
        <v>19</v>
      </c>
      <c r="C532" s="246" t="s">
        <v>36</v>
      </c>
      <c r="D532" s="246" t="s">
        <v>49</v>
      </c>
      <c r="E532" s="247" t="s">
        <v>272</v>
      </c>
      <c r="F532" s="246" t="s">
        <v>1308</v>
      </c>
      <c r="G532" s="248" t="s">
        <v>103</v>
      </c>
      <c r="H532" s="249" t="s">
        <v>1324</v>
      </c>
      <c r="I532" s="246" t="s">
        <v>16</v>
      </c>
      <c r="J532" s="246" t="s">
        <v>199</v>
      </c>
      <c r="K532" s="250">
        <v>1807800</v>
      </c>
      <c r="L532" s="250">
        <v>0</v>
      </c>
      <c r="M532" s="250">
        <v>602600</v>
      </c>
      <c r="N532" s="250">
        <v>602600</v>
      </c>
      <c r="O532" s="250">
        <v>3013000</v>
      </c>
      <c r="P532" s="246" t="s">
        <v>6</v>
      </c>
      <c r="Q532" s="246" t="s">
        <v>136</v>
      </c>
      <c r="R532" s="246" t="s">
        <v>137</v>
      </c>
      <c r="S532" s="252"/>
      <c r="T532" s="252"/>
      <c r="U532" s="251">
        <v>2259750</v>
      </c>
      <c r="V532" s="251">
        <v>753250</v>
      </c>
      <c r="W532" s="251">
        <v>3013000</v>
      </c>
      <c r="X532" s="251">
        <v>2082909.75</v>
      </c>
      <c r="Y532" s="251">
        <v>694303.25</v>
      </c>
      <c r="Z532" s="251">
        <v>2777213</v>
      </c>
      <c r="AA532" s="258">
        <v>1</v>
      </c>
      <c r="AB532" s="253">
        <v>53</v>
      </c>
      <c r="AC532" s="253">
        <v>9</v>
      </c>
      <c r="AD532" s="253">
        <v>62</v>
      </c>
    </row>
    <row r="533" spans="1:34" customHeight="1" ht="15">
      <c r="A533" s="246" t="s">
        <v>1357</v>
      </c>
      <c r="B533" s="246" t="s">
        <v>19</v>
      </c>
      <c r="C533" s="246" t="s">
        <v>38</v>
      </c>
      <c r="D533" s="246" t="s">
        <v>74</v>
      </c>
      <c r="E533" s="247" t="s">
        <v>324</v>
      </c>
      <c r="F533" s="246" t="s">
        <v>1358</v>
      </c>
      <c r="G533" s="248" t="s">
        <v>133</v>
      </c>
      <c r="H533" s="249" t="s">
        <v>1359</v>
      </c>
      <c r="I533" s="246" t="s">
        <v>16</v>
      </c>
      <c r="J533" s="246" t="s">
        <v>199</v>
      </c>
      <c r="K533" s="250">
        <v>4416600</v>
      </c>
      <c r="L533" s="250">
        <v>0</v>
      </c>
      <c r="M533" s="250">
        <v>1472200</v>
      </c>
      <c r="N533" s="250">
        <v>1472200</v>
      </c>
      <c r="O533" s="250">
        <v>7361000</v>
      </c>
      <c r="P533" s="246" t="s">
        <v>6</v>
      </c>
      <c r="Q533" s="246" t="s">
        <v>136</v>
      </c>
      <c r="R533" s="246" t="s">
        <v>137</v>
      </c>
      <c r="S533" s="252"/>
      <c r="T533" s="252"/>
      <c r="U533" s="251">
        <v>4416600</v>
      </c>
      <c r="V533" s="251">
        <v>1472200</v>
      </c>
      <c r="W533" s="251">
        <v>5888800</v>
      </c>
      <c r="X533" s="251">
        <v>4410600</v>
      </c>
      <c r="Y533" s="251">
        <v>1470200</v>
      </c>
      <c r="Z533" s="251">
        <v>5880800</v>
      </c>
      <c r="AA533" s="258">
        <v>1</v>
      </c>
      <c r="AB533" s="253">
        <v>110</v>
      </c>
      <c r="AC533" s="253">
        <v>44</v>
      </c>
      <c r="AD533" s="253">
        <v>154</v>
      </c>
    </row>
    <row r="534" spans="1:34" customHeight="1" ht="15">
      <c r="A534" s="246" t="s">
        <v>1360</v>
      </c>
      <c r="B534" s="246" t="s">
        <v>19</v>
      </c>
      <c r="C534" s="246" t="s">
        <v>38</v>
      </c>
      <c r="D534" s="246" t="s">
        <v>74</v>
      </c>
      <c r="E534" s="247" t="s">
        <v>272</v>
      </c>
      <c r="F534" s="246" t="s">
        <v>1361</v>
      </c>
      <c r="G534" s="248" t="s">
        <v>133</v>
      </c>
      <c r="H534" s="249" t="s">
        <v>1362</v>
      </c>
      <c r="I534" s="246" t="s">
        <v>7</v>
      </c>
      <c r="J534" s="246" t="s">
        <v>199</v>
      </c>
      <c r="K534" s="250">
        <v>2507939.58</v>
      </c>
      <c r="L534" s="250">
        <v>0</v>
      </c>
      <c r="M534" s="250">
        <v>835979.86</v>
      </c>
      <c r="N534" s="250">
        <v>835979.86</v>
      </c>
      <c r="O534" s="250">
        <v>4179899.3</v>
      </c>
      <c r="P534" s="246" t="s">
        <v>6</v>
      </c>
      <c r="Q534" s="246" t="s">
        <v>136</v>
      </c>
      <c r="R534" s="246" t="s">
        <v>137</v>
      </c>
      <c r="S534" s="252"/>
      <c r="T534" s="252"/>
      <c r="U534" s="251">
        <v>2507939.58</v>
      </c>
      <c r="V534" s="251">
        <v>835979.86</v>
      </c>
      <c r="W534" s="251">
        <v>3343919.44</v>
      </c>
      <c r="X534" s="251">
        <v>2507939.58</v>
      </c>
      <c r="Y534" s="251">
        <v>835979.86</v>
      </c>
      <c r="Z534" s="251">
        <v>3343919.44</v>
      </c>
      <c r="AA534" s="258">
        <v>1</v>
      </c>
      <c r="AB534" s="253">
        <v>15</v>
      </c>
      <c r="AC534" s="253">
        <v>10</v>
      </c>
      <c r="AD534" s="253">
        <v>25</v>
      </c>
    </row>
    <row r="535" spans="1:34" customHeight="1" ht="15">
      <c r="A535" s="246" t="s">
        <v>1363</v>
      </c>
      <c r="B535" s="246" t="s">
        <v>19</v>
      </c>
      <c r="C535" s="246" t="s">
        <v>38</v>
      </c>
      <c r="D535" s="246" t="s">
        <v>74</v>
      </c>
      <c r="E535" s="247" t="s">
        <v>279</v>
      </c>
      <c r="F535" s="246" t="s">
        <v>1364</v>
      </c>
      <c r="G535" s="248" t="s">
        <v>428</v>
      </c>
      <c r="H535" s="249" t="s">
        <v>1365</v>
      </c>
      <c r="I535" s="246" t="s">
        <v>16</v>
      </c>
      <c r="J535" s="246" t="s">
        <v>199</v>
      </c>
      <c r="K535" s="250">
        <v>4392360</v>
      </c>
      <c r="L535" s="250">
        <v>0</v>
      </c>
      <c r="M535" s="250">
        <v>1464120</v>
      </c>
      <c r="N535" s="250">
        <v>1464120</v>
      </c>
      <c r="O535" s="250">
        <v>7320600</v>
      </c>
      <c r="P535" s="246" t="s">
        <v>6</v>
      </c>
      <c r="Q535" s="246" t="s">
        <v>136</v>
      </c>
      <c r="R535" s="246" t="s">
        <v>137</v>
      </c>
      <c r="S535" s="252"/>
      <c r="T535" s="252"/>
      <c r="U535" s="251">
        <v>5856480</v>
      </c>
      <c r="V535" s="251">
        <v>0</v>
      </c>
      <c r="W535" s="251">
        <v>5856480</v>
      </c>
      <c r="X535" s="251">
        <v>5679120</v>
      </c>
      <c r="Y535" s="251">
        <v>0</v>
      </c>
      <c r="Z535" s="251">
        <v>5679120</v>
      </c>
      <c r="AA535" s="258">
        <v>1</v>
      </c>
      <c r="AB535" s="253">
        <v>29</v>
      </c>
      <c r="AC535" s="253">
        <v>49</v>
      </c>
      <c r="AD535" s="253">
        <v>78</v>
      </c>
    </row>
    <row r="536" spans="1:34" customHeight="1" ht="15">
      <c r="A536" s="246" t="s">
        <v>1366</v>
      </c>
      <c r="B536" s="246" t="s">
        <v>19</v>
      </c>
      <c r="C536" s="246" t="s">
        <v>38</v>
      </c>
      <c r="D536" s="246" t="s">
        <v>74</v>
      </c>
      <c r="E536" s="247" t="s">
        <v>272</v>
      </c>
      <c r="F536" s="246" t="s">
        <v>1367</v>
      </c>
      <c r="G536" s="248" t="s">
        <v>133</v>
      </c>
      <c r="H536" s="249" t="s">
        <v>1368</v>
      </c>
      <c r="I536" s="246" t="s">
        <v>7</v>
      </c>
      <c r="J536" s="246" t="s">
        <v>199</v>
      </c>
      <c r="K536" s="250">
        <v>2396766.88</v>
      </c>
      <c r="L536" s="250">
        <v>0</v>
      </c>
      <c r="M536" s="250">
        <v>798922.29</v>
      </c>
      <c r="N536" s="250">
        <v>798922.29</v>
      </c>
      <c r="O536" s="250">
        <v>3994611.46</v>
      </c>
      <c r="P536" s="246" t="s">
        <v>6</v>
      </c>
      <c r="Q536" s="246" t="s">
        <v>136</v>
      </c>
      <c r="R536" s="246" t="s">
        <v>137</v>
      </c>
      <c r="S536" s="252"/>
      <c r="T536" s="252"/>
      <c r="U536" s="251">
        <v>2396766.88</v>
      </c>
      <c r="V536" s="251">
        <v>798922.29</v>
      </c>
      <c r="W536" s="251">
        <v>3195689.17</v>
      </c>
      <c r="X536" s="251">
        <v>2396766.88</v>
      </c>
      <c r="Y536" s="251">
        <v>798922.29</v>
      </c>
      <c r="Z536" s="251">
        <v>3195689.17</v>
      </c>
      <c r="AA536" s="258">
        <v>1</v>
      </c>
      <c r="AB536" s="253">
        <v>24</v>
      </c>
      <c r="AC536" s="253">
        <v>13</v>
      </c>
      <c r="AD536" s="253">
        <v>37</v>
      </c>
    </row>
    <row r="537" spans="1:34" customHeight="1" ht="15">
      <c r="A537" s="246" t="s">
        <v>1369</v>
      </c>
      <c r="B537" s="246" t="s">
        <v>19</v>
      </c>
      <c r="C537" s="246" t="s">
        <v>38</v>
      </c>
      <c r="D537" s="246" t="s">
        <v>87</v>
      </c>
      <c r="E537" s="247" t="s">
        <v>131</v>
      </c>
      <c r="F537" s="246" t="s">
        <v>1370</v>
      </c>
      <c r="G537" s="248" t="s">
        <v>103</v>
      </c>
      <c r="H537" s="249" t="s">
        <v>1371</v>
      </c>
      <c r="I537" s="246" t="s">
        <v>16</v>
      </c>
      <c r="J537" s="246" t="s">
        <v>292</v>
      </c>
      <c r="K537" s="250">
        <v>11190777</v>
      </c>
      <c r="L537" s="250">
        <v>0</v>
      </c>
      <c r="M537" s="250">
        <v>3730259</v>
      </c>
      <c r="N537" s="250">
        <v>3730259</v>
      </c>
      <c r="O537" s="250">
        <v>18651295</v>
      </c>
      <c r="P537" s="246" t="s">
        <v>6</v>
      </c>
      <c r="Q537" s="246" t="s">
        <v>136</v>
      </c>
      <c r="R537" s="246" t="s">
        <v>137</v>
      </c>
      <c r="S537" s="252"/>
      <c r="T537" s="252"/>
      <c r="U537" s="251">
        <v>11190777</v>
      </c>
      <c r="V537" s="251">
        <v>3730259</v>
      </c>
      <c r="W537" s="251">
        <v>14921036</v>
      </c>
      <c r="X537" s="251">
        <v>10810257</v>
      </c>
      <c r="Y537" s="251">
        <v>3603419</v>
      </c>
      <c r="Z537" s="251">
        <v>14413676</v>
      </c>
      <c r="AA537" s="258">
        <v>6</v>
      </c>
      <c r="AB537" s="253">
        <v>316</v>
      </c>
      <c r="AC537" s="253">
        <v>54</v>
      </c>
      <c r="AD537" s="253">
        <v>370</v>
      </c>
    </row>
    <row r="538" spans="1:34" customHeight="1" ht="15">
      <c r="A538" s="246" t="s">
        <v>1372</v>
      </c>
      <c r="B538" s="246" t="s">
        <v>19</v>
      </c>
      <c r="C538" s="246" t="s">
        <v>38</v>
      </c>
      <c r="D538" s="246" t="s">
        <v>90</v>
      </c>
      <c r="E538" s="247" t="s">
        <v>272</v>
      </c>
      <c r="F538" s="246" t="s">
        <v>1373</v>
      </c>
      <c r="G538" s="248" t="s">
        <v>103</v>
      </c>
      <c r="H538" s="249" t="s">
        <v>1374</v>
      </c>
      <c r="I538" s="246" t="s">
        <v>16</v>
      </c>
      <c r="J538" s="246" t="s">
        <v>292</v>
      </c>
      <c r="K538" s="250">
        <v>4145919</v>
      </c>
      <c r="L538" s="250">
        <v>0</v>
      </c>
      <c r="M538" s="250">
        <v>1381973</v>
      </c>
      <c r="N538" s="250">
        <v>1381973</v>
      </c>
      <c r="O538" s="250">
        <v>6909865</v>
      </c>
      <c r="P538" s="246" t="s">
        <v>6</v>
      </c>
      <c r="Q538" s="246" t="s">
        <v>136</v>
      </c>
      <c r="R538" s="246" t="s">
        <v>164</v>
      </c>
      <c r="S538" s="252"/>
      <c r="T538" s="252"/>
      <c r="U538" s="251">
        <v>4145919</v>
      </c>
      <c r="V538" s="251">
        <v>1381973</v>
      </c>
      <c r="W538" s="251">
        <v>5527892</v>
      </c>
      <c r="X538" s="251">
        <v>4142919</v>
      </c>
      <c r="Y538" s="251">
        <v>1380973</v>
      </c>
      <c r="Z538" s="251">
        <v>5523892</v>
      </c>
      <c r="AA538" s="258">
        <v>6</v>
      </c>
      <c r="AB538" s="253">
        <v>84</v>
      </c>
      <c r="AC538" s="253">
        <v>16</v>
      </c>
      <c r="AD538" s="253">
        <v>100</v>
      </c>
    </row>
    <row r="539" spans="1:34" customHeight="1" ht="15">
      <c r="A539" s="246" t="s">
        <v>1375</v>
      </c>
      <c r="B539" s="246" t="s">
        <v>19</v>
      </c>
      <c r="C539" s="246" t="s">
        <v>38</v>
      </c>
      <c r="D539" s="246" t="s">
        <v>90</v>
      </c>
      <c r="E539" s="247" t="s">
        <v>272</v>
      </c>
      <c r="F539" s="246" t="s">
        <v>1376</v>
      </c>
      <c r="G539" s="248" t="s">
        <v>103</v>
      </c>
      <c r="H539" s="249" t="s">
        <v>1377</v>
      </c>
      <c r="I539" s="246" t="s">
        <v>16</v>
      </c>
      <c r="J539" s="246" t="s">
        <v>292</v>
      </c>
      <c r="K539" s="250">
        <v>16857000</v>
      </c>
      <c r="L539" s="250">
        <v>0</v>
      </c>
      <c r="M539" s="250">
        <v>5619000</v>
      </c>
      <c r="N539" s="250">
        <v>5619000</v>
      </c>
      <c r="O539" s="250">
        <v>28095000</v>
      </c>
      <c r="P539" s="246" t="s">
        <v>6</v>
      </c>
      <c r="Q539" s="246" t="s">
        <v>136</v>
      </c>
      <c r="R539" s="246" t="s">
        <v>228</v>
      </c>
      <c r="S539" s="252"/>
      <c r="T539" s="252"/>
      <c r="U539" s="251">
        <v>16857000</v>
      </c>
      <c r="V539" s="251">
        <v>5619000</v>
      </c>
      <c r="W539" s="251">
        <v>22476000</v>
      </c>
      <c r="X539" s="251">
        <v>16857000</v>
      </c>
      <c r="Y539" s="251">
        <v>5619000</v>
      </c>
      <c r="Z539" s="251">
        <v>22476000</v>
      </c>
      <c r="AA539" s="258">
        <v>5</v>
      </c>
      <c r="AB539" s="253">
        <v>157</v>
      </c>
      <c r="AC539" s="253">
        <v>93</v>
      </c>
      <c r="AD539" s="253">
        <v>250</v>
      </c>
    </row>
    <row r="540" spans="1:34" customHeight="1" ht="15">
      <c r="A540" s="246" t="s">
        <v>1378</v>
      </c>
      <c r="B540" s="246" t="s">
        <v>19</v>
      </c>
      <c r="C540" s="246" t="s">
        <v>38</v>
      </c>
      <c r="D540" s="246" t="s">
        <v>90</v>
      </c>
      <c r="E540" s="247" t="s">
        <v>272</v>
      </c>
      <c r="F540" s="246" t="s">
        <v>1379</v>
      </c>
      <c r="G540" s="248" t="s">
        <v>428</v>
      </c>
      <c r="H540" s="249" t="s">
        <v>1380</v>
      </c>
      <c r="I540" s="246" t="s">
        <v>7</v>
      </c>
      <c r="J540" s="246" t="s">
        <v>199</v>
      </c>
      <c r="K540" s="250">
        <v>2340000</v>
      </c>
      <c r="L540" s="250">
        <v>0</v>
      </c>
      <c r="M540" s="250">
        <v>780000</v>
      </c>
      <c r="N540" s="250">
        <v>780000</v>
      </c>
      <c r="O540" s="250">
        <v>3900000</v>
      </c>
      <c r="P540" s="246" t="s">
        <v>6</v>
      </c>
      <c r="Q540" s="246" t="s">
        <v>136</v>
      </c>
      <c r="R540" s="246" t="s">
        <v>147</v>
      </c>
      <c r="S540" s="252"/>
      <c r="T540" s="252"/>
      <c r="U540" s="251">
        <v>2400000</v>
      </c>
      <c r="V540" s="251">
        <v>800000</v>
      </c>
      <c r="W540" s="251">
        <v>3200000</v>
      </c>
      <c r="X540" s="251">
        <v>2340000</v>
      </c>
      <c r="Y540" s="251">
        <v>780000</v>
      </c>
      <c r="Z540" s="251">
        <v>3120000</v>
      </c>
      <c r="AA540" s="258">
        <v>1</v>
      </c>
      <c r="AB540" s="253">
        <v>191</v>
      </c>
      <c r="AC540" s="253">
        <v>273</v>
      </c>
      <c r="AD540" s="253">
        <v>464</v>
      </c>
    </row>
    <row r="541" spans="1:34" customHeight="1" ht="15">
      <c r="A541" s="246" t="s">
        <v>1381</v>
      </c>
      <c r="B541" s="246" t="s">
        <v>19</v>
      </c>
      <c r="C541" s="246" t="s">
        <v>38</v>
      </c>
      <c r="D541" s="246" t="s">
        <v>90</v>
      </c>
      <c r="E541" s="247" t="s">
        <v>272</v>
      </c>
      <c r="F541" s="246" t="s">
        <v>1379</v>
      </c>
      <c r="G541" s="248" t="s">
        <v>428</v>
      </c>
      <c r="H541" s="249" t="s">
        <v>1382</v>
      </c>
      <c r="I541" s="246" t="s">
        <v>16</v>
      </c>
      <c r="J541" s="246" t="s">
        <v>135</v>
      </c>
      <c r="K541" s="250">
        <v>1632571.2</v>
      </c>
      <c r="L541" s="250">
        <v>0</v>
      </c>
      <c r="M541" s="250">
        <v>544190.4</v>
      </c>
      <c r="N541" s="250">
        <v>544190.4</v>
      </c>
      <c r="O541" s="250">
        <v>2720952</v>
      </c>
      <c r="P541" s="246" t="s">
        <v>6</v>
      </c>
      <c r="Q541" s="246" t="s">
        <v>136</v>
      </c>
      <c r="R541" s="246" t="s">
        <v>137</v>
      </c>
      <c r="S541" s="252"/>
      <c r="T541" s="252"/>
      <c r="U541" s="251">
        <v>1632571.2</v>
      </c>
      <c r="V541" s="251">
        <v>544190.4</v>
      </c>
      <c r="W541" s="251">
        <v>2176761.6</v>
      </c>
      <c r="X541" s="251">
        <v>1632571.2</v>
      </c>
      <c r="Y541" s="251">
        <v>544190.4</v>
      </c>
      <c r="Z541" s="251">
        <v>2176761.6</v>
      </c>
      <c r="AA541" s="258">
        <v>1</v>
      </c>
      <c r="AB541" s="253">
        <v>28</v>
      </c>
      <c r="AC541" s="253">
        <v>56</v>
      </c>
      <c r="AD541" s="253">
        <v>84</v>
      </c>
    </row>
    <row r="542" spans="1:34" customHeight="1" ht="15">
      <c r="A542" s="246" t="s">
        <v>1383</v>
      </c>
      <c r="B542" s="246" t="s">
        <v>19</v>
      </c>
      <c r="C542" s="246" t="s">
        <v>38</v>
      </c>
      <c r="D542" s="246" t="s">
        <v>90</v>
      </c>
      <c r="E542" s="247" t="s">
        <v>272</v>
      </c>
      <c r="F542" s="246" t="s">
        <v>1376</v>
      </c>
      <c r="G542" s="248" t="s">
        <v>103</v>
      </c>
      <c r="H542" s="249" t="s">
        <v>1384</v>
      </c>
      <c r="I542" s="246" t="s">
        <v>16</v>
      </c>
      <c r="J542" s="246" t="s">
        <v>292</v>
      </c>
      <c r="K542" s="250">
        <v>20276229.05</v>
      </c>
      <c r="L542" s="250">
        <v>0</v>
      </c>
      <c r="M542" s="250">
        <v>6758743.02</v>
      </c>
      <c r="N542" s="250">
        <v>6758743.02</v>
      </c>
      <c r="O542" s="250">
        <v>33793715.09</v>
      </c>
      <c r="P542" s="246" t="s">
        <v>6</v>
      </c>
      <c r="Q542" s="246" t="s">
        <v>136</v>
      </c>
      <c r="R542" s="246" t="s">
        <v>137</v>
      </c>
      <c r="S542" s="252"/>
      <c r="T542" s="252"/>
      <c r="U542" s="251">
        <v>20276231.31</v>
      </c>
      <c r="V542" s="251">
        <v>6758743.77</v>
      </c>
      <c r="W542" s="251">
        <v>27034975.08</v>
      </c>
      <c r="X542" s="251">
        <v>20253684.92</v>
      </c>
      <c r="Y542" s="251">
        <v>6751228.31</v>
      </c>
      <c r="Z542" s="251">
        <v>27004913.23</v>
      </c>
      <c r="AA542" s="258">
        <v>1</v>
      </c>
      <c r="AB542" s="253">
        <v>365</v>
      </c>
      <c r="AC542" s="253">
        <v>378</v>
      </c>
      <c r="AD542" s="253">
        <v>743</v>
      </c>
    </row>
    <row r="543" spans="1:34" customHeight="1" ht="15">
      <c r="A543" s="246" t="s">
        <v>1385</v>
      </c>
      <c r="B543" s="246" t="s">
        <v>19</v>
      </c>
      <c r="C543" s="246" t="s">
        <v>38</v>
      </c>
      <c r="D543" s="246" t="s">
        <v>92</v>
      </c>
      <c r="E543" s="247" t="s">
        <v>279</v>
      </c>
      <c r="F543" s="246" t="s">
        <v>1386</v>
      </c>
      <c r="G543" s="248" t="s">
        <v>103</v>
      </c>
      <c r="H543" s="249" t="s">
        <v>1387</v>
      </c>
      <c r="I543" s="246" t="s">
        <v>16</v>
      </c>
      <c r="J543" s="246" t="s">
        <v>199</v>
      </c>
      <c r="K543" s="250">
        <v>6193504.01</v>
      </c>
      <c r="L543" s="250">
        <v>0</v>
      </c>
      <c r="M543" s="250">
        <v>2064501.34</v>
      </c>
      <c r="N543" s="250">
        <v>2064501.34</v>
      </c>
      <c r="O543" s="250">
        <v>10322506.68</v>
      </c>
      <c r="P543" s="246" t="s">
        <v>6</v>
      </c>
      <c r="Q543" s="246" t="s">
        <v>136</v>
      </c>
      <c r="R543" s="246" t="s">
        <v>147</v>
      </c>
      <c r="S543" s="252"/>
      <c r="T543" s="252"/>
      <c r="U543" s="251">
        <v>6199410</v>
      </c>
      <c r="V543" s="251">
        <v>2066470</v>
      </c>
      <c r="W543" s="251">
        <v>8265880</v>
      </c>
      <c r="X543" s="251">
        <v>6187504</v>
      </c>
      <c r="Y543" s="251">
        <v>2062501.34</v>
      </c>
      <c r="Z543" s="251">
        <v>8250005.34</v>
      </c>
      <c r="AA543" s="258">
        <v>1</v>
      </c>
      <c r="AB543" s="253">
        <v>96</v>
      </c>
      <c r="AC543" s="253">
        <v>104</v>
      </c>
      <c r="AD543" s="253">
        <v>200</v>
      </c>
    </row>
    <row r="544" spans="1:34" customHeight="1" ht="15">
      <c r="A544" s="246" t="s">
        <v>1388</v>
      </c>
      <c r="B544" s="246" t="s">
        <v>19</v>
      </c>
      <c r="C544" s="246" t="s">
        <v>38</v>
      </c>
      <c r="D544" s="246" t="s">
        <v>90</v>
      </c>
      <c r="E544" s="247" t="s">
        <v>272</v>
      </c>
      <c r="F544" s="246" t="s">
        <v>1376</v>
      </c>
      <c r="G544" s="248" t="s">
        <v>103</v>
      </c>
      <c r="H544" s="249" t="s">
        <v>1389</v>
      </c>
      <c r="I544" s="246" t="s">
        <v>7</v>
      </c>
      <c r="J544" s="246" t="s">
        <v>199</v>
      </c>
      <c r="K544" s="250">
        <v>6969336.3</v>
      </c>
      <c r="L544" s="250">
        <v>0</v>
      </c>
      <c r="M544" s="250">
        <v>2323112.1</v>
      </c>
      <c r="N544" s="250">
        <v>2323112.1</v>
      </c>
      <c r="O544" s="250">
        <v>11615560.5</v>
      </c>
      <c r="P544" s="246" t="s">
        <v>6</v>
      </c>
      <c r="Q544" s="246" t="s">
        <v>136</v>
      </c>
      <c r="R544" s="246" t="s">
        <v>137</v>
      </c>
      <c r="S544" s="252"/>
      <c r="T544" s="252"/>
      <c r="U544" s="251">
        <v>6969336.3</v>
      </c>
      <c r="V544" s="251">
        <v>2323112.1</v>
      </c>
      <c r="W544" s="251">
        <v>9292448.4</v>
      </c>
      <c r="X544" s="251">
        <v>6965538.3</v>
      </c>
      <c r="Y544" s="251">
        <v>2321846.1</v>
      </c>
      <c r="Z544" s="251">
        <v>9287384.4</v>
      </c>
      <c r="AA544" s="258">
        <v>6</v>
      </c>
      <c r="AB544" s="253">
        <v>124</v>
      </c>
      <c r="AC544" s="253">
        <v>75</v>
      </c>
      <c r="AD544" s="253">
        <v>199</v>
      </c>
    </row>
    <row r="545" spans="1:34" customHeight="1" ht="15">
      <c r="A545" s="246" t="s">
        <v>1390</v>
      </c>
      <c r="B545" s="246" t="s">
        <v>19</v>
      </c>
      <c r="C545" s="246" t="s">
        <v>38</v>
      </c>
      <c r="D545" s="246" t="s">
        <v>74</v>
      </c>
      <c r="E545" s="247" t="s">
        <v>279</v>
      </c>
      <c r="F545" s="246" t="s">
        <v>1391</v>
      </c>
      <c r="G545" s="248" t="s">
        <v>133</v>
      </c>
      <c r="H545" s="249" t="s">
        <v>1392</v>
      </c>
      <c r="I545" s="246" t="s">
        <v>16</v>
      </c>
      <c r="J545" s="246" t="s">
        <v>199</v>
      </c>
      <c r="K545" s="250">
        <v>7237770</v>
      </c>
      <c r="L545" s="250">
        <v>0</v>
      </c>
      <c r="M545" s="250">
        <v>2412590</v>
      </c>
      <c r="N545" s="250">
        <v>2412590</v>
      </c>
      <c r="O545" s="250">
        <v>12062950</v>
      </c>
      <c r="P545" s="246" t="s">
        <v>6</v>
      </c>
      <c r="Q545" s="246" t="s">
        <v>136</v>
      </c>
      <c r="R545" s="246" t="s">
        <v>137</v>
      </c>
      <c r="S545" s="252"/>
      <c r="T545" s="252"/>
      <c r="U545" s="251">
        <v>7237770</v>
      </c>
      <c r="V545" s="251">
        <v>2412590</v>
      </c>
      <c r="W545" s="251">
        <v>9650360</v>
      </c>
      <c r="X545" s="251">
        <v>7234802.69</v>
      </c>
      <c r="Y545" s="251">
        <v>2411600.9</v>
      </c>
      <c r="Z545" s="251">
        <v>9646403.59</v>
      </c>
      <c r="AA545" s="258">
        <v>1</v>
      </c>
      <c r="AB545" s="253">
        <v>128</v>
      </c>
      <c r="AC545" s="253">
        <v>226</v>
      </c>
      <c r="AD545" s="253">
        <v>354</v>
      </c>
    </row>
    <row r="546" spans="1:34" customHeight="1" ht="15">
      <c r="A546" s="246" t="s">
        <v>1393</v>
      </c>
      <c r="B546" s="246" t="s">
        <v>19</v>
      </c>
      <c r="C546" s="246" t="s">
        <v>38</v>
      </c>
      <c r="D546" s="246" t="s">
        <v>74</v>
      </c>
      <c r="E546" s="247" t="s">
        <v>272</v>
      </c>
      <c r="F546" s="246" t="s">
        <v>1394</v>
      </c>
      <c r="G546" s="248" t="s">
        <v>103</v>
      </c>
      <c r="H546" s="249" t="s">
        <v>1395</v>
      </c>
      <c r="I546" s="246" t="s">
        <v>7</v>
      </c>
      <c r="J546" s="246" t="s">
        <v>199</v>
      </c>
      <c r="K546" s="250">
        <v>2985000</v>
      </c>
      <c r="L546" s="250">
        <v>0</v>
      </c>
      <c r="M546" s="250">
        <v>995000</v>
      </c>
      <c r="N546" s="250">
        <v>995000</v>
      </c>
      <c r="O546" s="250">
        <v>4975000</v>
      </c>
      <c r="P546" s="246" t="s">
        <v>6</v>
      </c>
      <c r="Q546" s="246" t="s">
        <v>136</v>
      </c>
      <c r="R546" s="246" t="s">
        <v>137</v>
      </c>
      <c r="S546" s="252"/>
      <c r="T546" s="252"/>
      <c r="U546" s="251">
        <v>2985000</v>
      </c>
      <c r="V546" s="251">
        <v>995000</v>
      </c>
      <c r="W546" s="251">
        <v>3980000</v>
      </c>
      <c r="X546" s="251">
        <v>2754000</v>
      </c>
      <c r="Y546" s="251">
        <v>918000</v>
      </c>
      <c r="Z546" s="251">
        <v>3672000</v>
      </c>
      <c r="AA546" s="258">
        <v>5</v>
      </c>
      <c r="AB546" s="253">
        <v>232</v>
      </c>
      <c r="AC546" s="253">
        <v>59</v>
      </c>
      <c r="AD546" s="253">
        <v>291</v>
      </c>
    </row>
    <row r="547" spans="1:34" customHeight="1" ht="15">
      <c r="A547" s="246" t="s">
        <v>1396</v>
      </c>
      <c r="B547" s="246" t="s">
        <v>19</v>
      </c>
      <c r="C547" s="246" t="s">
        <v>38</v>
      </c>
      <c r="D547" s="246" t="s">
        <v>87</v>
      </c>
      <c r="E547" s="247" t="s">
        <v>131</v>
      </c>
      <c r="F547" s="246" t="s">
        <v>1397</v>
      </c>
      <c r="G547" s="248" t="s">
        <v>103</v>
      </c>
      <c r="H547" s="249" t="s">
        <v>1398</v>
      </c>
      <c r="I547" s="246" t="s">
        <v>16</v>
      </c>
      <c r="J547" s="246" t="s">
        <v>292</v>
      </c>
      <c r="K547" s="250">
        <v>10947000</v>
      </c>
      <c r="L547" s="250">
        <v>0</v>
      </c>
      <c r="M547" s="250">
        <v>3649000</v>
      </c>
      <c r="N547" s="250">
        <v>3649000</v>
      </c>
      <c r="O547" s="250">
        <v>18245000</v>
      </c>
      <c r="P547" s="246" t="s">
        <v>6</v>
      </c>
      <c r="Q547" s="246" t="s">
        <v>136</v>
      </c>
      <c r="R547" s="246" t="s">
        <v>137</v>
      </c>
      <c r="S547" s="252"/>
      <c r="T547" s="252"/>
      <c r="U547" s="251">
        <v>10947000</v>
      </c>
      <c r="V547" s="251">
        <v>3649000</v>
      </c>
      <c r="W547" s="251">
        <v>14596000</v>
      </c>
      <c r="X547" s="251">
        <v>9720206.66</v>
      </c>
      <c r="Y547" s="251">
        <v>3240068.89</v>
      </c>
      <c r="Z547" s="251">
        <v>12960275.55</v>
      </c>
      <c r="AA547" s="258">
        <v>1</v>
      </c>
      <c r="AB547" s="253">
        <v>111</v>
      </c>
      <c r="AC547" s="253">
        <v>61</v>
      </c>
      <c r="AD547" s="253">
        <v>172</v>
      </c>
    </row>
    <row r="548" spans="1:34" customHeight="1" ht="15">
      <c r="A548" s="246" t="s">
        <v>1399</v>
      </c>
      <c r="B548" s="246" t="s">
        <v>19</v>
      </c>
      <c r="C548" s="246" t="s">
        <v>38</v>
      </c>
      <c r="D548" s="246" t="s">
        <v>90</v>
      </c>
      <c r="E548" s="247" t="s">
        <v>272</v>
      </c>
      <c r="F548" s="246" t="s">
        <v>1379</v>
      </c>
      <c r="G548" s="248" t="s">
        <v>428</v>
      </c>
      <c r="H548" s="249" t="s">
        <v>1400</v>
      </c>
      <c r="I548" s="246" t="s">
        <v>7</v>
      </c>
      <c r="J548" s="246" t="s">
        <v>199</v>
      </c>
      <c r="K548" s="250">
        <v>8999500.800000001</v>
      </c>
      <c r="L548" s="250">
        <v>0</v>
      </c>
      <c r="M548" s="250">
        <v>2999833.6</v>
      </c>
      <c r="N548" s="250">
        <v>2999833.6</v>
      </c>
      <c r="O548" s="250">
        <v>14999168</v>
      </c>
      <c r="P548" s="246" t="s">
        <v>6</v>
      </c>
      <c r="Q548" s="246" t="s">
        <v>136</v>
      </c>
      <c r="R548" s="246" t="s">
        <v>137</v>
      </c>
      <c r="S548" s="252"/>
      <c r="T548" s="252"/>
      <c r="U548" s="251">
        <v>8999500.800000001</v>
      </c>
      <c r="V548" s="251">
        <v>2999833.6</v>
      </c>
      <c r="W548" s="251">
        <v>11999334.4</v>
      </c>
      <c r="X548" s="251">
        <v>8721358.5</v>
      </c>
      <c r="Y548" s="251">
        <v>2907119.49</v>
      </c>
      <c r="Z548" s="251">
        <v>11628477.99</v>
      </c>
      <c r="AA548" s="258">
        <v>1</v>
      </c>
      <c r="AB548" s="253">
        <v>54</v>
      </c>
      <c r="AC548" s="253">
        <v>17</v>
      </c>
      <c r="AD548" s="253">
        <v>71</v>
      </c>
    </row>
    <row r="549" spans="1:34" customHeight="1" ht="15">
      <c r="A549" s="246" t="s">
        <v>1401</v>
      </c>
      <c r="B549" s="246" t="s">
        <v>19</v>
      </c>
      <c r="C549" s="246" t="s">
        <v>38</v>
      </c>
      <c r="D549" s="246" t="s">
        <v>74</v>
      </c>
      <c r="E549" s="247" t="s">
        <v>324</v>
      </c>
      <c r="F549" s="246" t="s">
        <v>1402</v>
      </c>
      <c r="G549" s="248" t="s">
        <v>133</v>
      </c>
      <c r="H549" s="249" t="s">
        <v>1403</v>
      </c>
      <c r="I549" s="246" t="s">
        <v>16</v>
      </c>
      <c r="J549" s="246" t="s">
        <v>292</v>
      </c>
      <c r="K549" s="250">
        <v>36057000</v>
      </c>
      <c r="L549" s="250">
        <v>0</v>
      </c>
      <c r="M549" s="250">
        <v>12019000</v>
      </c>
      <c r="N549" s="250">
        <v>12019000</v>
      </c>
      <c r="O549" s="250">
        <v>60095000</v>
      </c>
      <c r="P549" s="246" t="s">
        <v>6</v>
      </c>
      <c r="Q549" s="246" t="s">
        <v>865</v>
      </c>
      <c r="R549" s="246"/>
      <c r="S549" s="252" t="s">
        <v>1404</v>
      </c>
      <c r="T549" s="252" t="s">
        <v>1405</v>
      </c>
      <c r="U549" s="251">
        <v>0</v>
      </c>
      <c r="V549" s="251">
        <v>0</v>
      </c>
      <c r="W549" s="251">
        <v>0</v>
      </c>
      <c r="X549" s="251">
        <v>0</v>
      </c>
      <c r="Y549" s="251">
        <v>0</v>
      </c>
      <c r="Z549" s="251">
        <v>0</v>
      </c>
      <c r="AA549" s="258">
        <v>1</v>
      </c>
      <c r="AB549" s="253">
        <v>310</v>
      </c>
      <c r="AC549" s="253">
        <v>130</v>
      </c>
      <c r="AD549" s="253">
        <v>440</v>
      </c>
    </row>
    <row r="550" spans="1:34" customHeight="1" ht="15">
      <c r="A550" s="246" t="s">
        <v>1406</v>
      </c>
      <c r="B550" s="246" t="s">
        <v>19</v>
      </c>
      <c r="C550" s="246" t="s">
        <v>38</v>
      </c>
      <c r="D550" s="246" t="s">
        <v>74</v>
      </c>
      <c r="E550" s="247" t="s">
        <v>279</v>
      </c>
      <c r="F550" s="246" t="s">
        <v>1407</v>
      </c>
      <c r="G550" s="248" t="s">
        <v>133</v>
      </c>
      <c r="H550" s="249" t="s">
        <v>1408</v>
      </c>
      <c r="I550" s="246" t="s">
        <v>16</v>
      </c>
      <c r="J550" s="246" t="s">
        <v>199</v>
      </c>
      <c r="K550" s="250">
        <v>2771112.31</v>
      </c>
      <c r="L550" s="250">
        <v>0</v>
      </c>
      <c r="M550" s="250">
        <v>923704.1</v>
      </c>
      <c r="N550" s="250">
        <v>923704.1</v>
      </c>
      <c r="O550" s="250">
        <v>4618520.51</v>
      </c>
      <c r="P550" s="246" t="s">
        <v>6</v>
      </c>
      <c r="Q550" s="246" t="s">
        <v>136</v>
      </c>
      <c r="R550" s="246" t="s">
        <v>137</v>
      </c>
      <c r="S550" s="252"/>
      <c r="T550" s="252"/>
      <c r="U550" s="251">
        <v>2771112</v>
      </c>
      <c r="V550" s="251">
        <v>923704</v>
      </c>
      <c r="W550" s="251">
        <v>3694816</v>
      </c>
      <c r="X550" s="251">
        <v>2771112.3</v>
      </c>
      <c r="Y550" s="251">
        <v>923704.1</v>
      </c>
      <c r="Z550" s="251">
        <v>3694816.4</v>
      </c>
      <c r="AA550" s="258">
        <v>1</v>
      </c>
      <c r="AB550" s="253">
        <v>11</v>
      </c>
      <c r="AC550" s="253">
        <v>27</v>
      </c>
      <c r="AD550" s="253">
        <v>38</v>
      </c>
    </row>
    <row r="551" spans="1:34" customHeight="1" ht="15">
      <c r="A551" s="246" t="s">
        <v>1409</v>
      </c>
      <c r="B551" s="246" t="s">
        <v>19</v>
      </c>
      <c r="C551" s="246" t="s">
        <v>40</v>
      </c>
      <c r="D551" s="246" t="s">
        <v>53</v>
      </c>
      <c r="E551" s="247" t="s">
        <v>131</v>
      </c>
      <c r="F551" s="246" t="s">
        <v>1410</v>
      </c>
      <c r="G551" s="248" t="s">
        <v>103</v>
      </c>
      <c r="H551" s="249" t="s">
        <v>1411</v>
      </c>
      <c r="I551" s="246" t="s">
        <v>7</v>
      </c>
      <c r="J551" s="246" t="s">
        <v>199</v>
      </c>
      <c r="K551" s="250">
        <v>2155445.88</v>
      </c>
      <c r="L551" s="250">
        <v>0</v>
      </c>
      <c r="M551" s="250">
        <v>718481.96</v>
      </c>
      <c r="N551" s="250">
        <v>718481.96</v>
      </c>
      <c r="O551" s="250">
        <v>3592409.8</v>
      </c>
      <c r="P551" s="246" t="s">
        <v>6</v>
      </c>
      <c r="Q551" s="246" t="s">
        <v>136</v>
      </c>
      <c r="R551" s="246" t="s">
        <v>137</v>
      </c>
      <c r="S551" s="252"/>
      <c r="T551" s="252"/>
      <c r="U551" s="251">
        <v>2160345</v>
      </c>
      <c r="V551" s="251">
        <v>720115</v>
      </c>
      <c r="W551" s="251">
        <v>2880460</v>
      </c>
      <c r="X551" s="251">
        <v>2155445.88</v>
      </c>
      <c r="Y551" s="251">
        <v>718481.96</v>
      </c>
      <c r="Z551" s="251">
        <v>2873927.84</v>
      </c>
      <c r="AA551" s="258">
        <v>1</v>
      </c>
      <c r="AB551" s="253">
        <v>73</v>
      </c>
      <c r="AC551" s="253">
        <v>44</v>
      </c>
      <c r="AD551" s="253">
        <v>117</v>
      </c>
    </row>
    <row r="552" spans="1:34" customHeight="1" ht="15">
      <c r="A552" s="246" t="s">
        <v>1412</v>
      </c>
      <c r="B552" s="246" t="s">
        <v>19</v>
      </c>
      <c r="C552" s="246" t="s">
        <v>40</v>
      </c>
      <c r="D552" s="246" t="s">
        <v>53</v>
      </c>
      <c r="E552" s="247" t="s">
        <v>131</v>
      </c>
      <c r="F552" s="246" t="s">
        <v>1413</v>
      </c>
      <c r="G552" s="248" t="s">
        <v>103</v>
      </c>
      <c r="H552" s="249" t="s">
        <v>1414</v>
      </c>
      <c r="I552" s="246" t="s">
        <v>7</v>
      </c>
      <c r="J552" s="246" t="s">
        <v>199</v>
      </c>
      <c r="K552" s="250">
        <v>1885680</v>
      </c>
      <c r="L552" s="250">
        <v>0</v>
      </c>
      <c r="M552" s="250">
        <v>628560</v>
      </c>
      <c r="N552" s="250">
        <v>628560</v>
      </c>
      <c r="O552" s="250">
        <v>3142800</v>
      </c>
      <c r="P552" s="246" t="s">
        <v>6</v>
      </c>
      <c r="Q552" s="246" t="s">
        <v>136</v>
      </c>
      <c r="R552" s="246" t="s">
        <v>137</v>
      </c>
      <c r="S552" s="252"/>
      <c r="T552" s="252"/>
      <c r="U552" s="251">
        <v>1885680</v>
      </c>
      <c r="V552" s="251">
        <v>628560</v>
      </c>
      <c r="W552" s="251">
        <v>2514240</v>
      </c>
      <c r="X552" s="251">
        <v>1884480</v>
      </c>
      <c r="Y552" s="251">
        <v>628160</v>
      </c>
      <c r="Z552" s="251">
        <v>2512640</v>
      </c>
      <c r="AA552" s="258">
        <v>3</v>
      </c>
      <c r="AB552" s="253">
        <v>43</v>
      </c>
      <c r="AC552" s="253">
        <v>54</v>
      </c>
      <c r="AD552" s="253">
        <v>97</v>
      </c>
    </row>
    <row r="553" spans="1:34" customHeight="1" ht="15">
      <c r="A553" s="246" t="s">
        <v>1415</v>
      </c>
      <c r="B553" s="246" t="s">
        <v>19</v>
      </c>
      <c r="C553" s="246" t="s">
        <v>40</v>
      </c>
      <c r="D553" s="246" t="s">
        <v>93</v>
      </c>
      <c r="E553" s="247" t="s">
        <v>279</v>
      </c>
      <c r="F553" s="246" t="s">
        <v>1416</v>
      </c>
      <c r="G553" s="248" t="s">
        <v>103</v>
      </c>
      <c r="H553" s="249" t="s">
        <v>1417</v>
      </c>
      <c r="I553" s="246" t="s">
        <v>7</v>
      </c>
      <c r="J553" s="246" t="s">
        <v>135</v>
      </c>
      <c r="K553" s="250">
        <v>1656300</v>
      </c>
      <c r="L553" s="250">
        <v>0</v>
      </c>
      <c r="M553" s="250">
        <v>552100</v>
      </c>
      <c r="N553" s="250">
        <v>552100</v>
      </c>
      <c r="O553" s="250">
        <v>2760500</v>
      </c>
      <c r="P553" s="246" t="s">
        <v>6</v>
      </c>
      <c r="Q553" s="246" t="s">
        <v>136</v>
      </c>
      <c r="R553" s="246" t="s">
        <v>137</v>
      </c>
      <c r="S553" s="252"/>
      <c r="T553" s="252"/>
      <c r="U553" s="251">
        <v>1656300</v>
      </c>
      <c r="V553" s="251">
        <v>552100</v>
      </c>
      <c r="W553" s="251">
        <v>2208400</v>
      </c>
      <c r="X553" s="251">
        <v>1656300</v>
      </c>
      <c r="Y553" s="251">
        <v>552100</v>
      </c>
      <c r="Z553" s="251">
        <v>2208400</v>
      </c>
      <c r="AA553" s="258">
        <v>1</v>
      </c>
      <c r="AB553" s="253">
        <v>30</v>
      </c>
      <c r="AC553" s="253">
        <v>89</v>
      </c>
      <c r="AD553" s="253">
        <v>119</v>
      </c>
    </row>
    <row r="554" spans="1:34" customHeight="1" ht="15">
      <c r="A554" s="246" t="s">
        <v>1418</v>
      </c>
      <c r="B554" s="246" t="s">
        <v>19</v>
      </c>
      <c r="C554" s="246" t="s">
        <v>40</v>
      </c>
      <c r="D554" s="246" t="s">
        <v>93</v>
      </c>
      <c r="E554" s="247" t="s">
        <v>279</v>
      </c>
      <c r="F554" s="246" t="s">
        <v>1419</v>
      </c>
      <c r="G554" s="248" t="s">
        <v>103</v>
      </c>
      <c r="H554" s="249" t="s">
        <v>1420</v>
      </c>
      <c r="I554" s="246" t="s">
        <v>16</v>
      </c>
      <c r="J554" s="246" t="s">
        <v>199</v>
      </c>
      <c r="K554" s="250">
        <v>6300600</v>
      </c>
      <c r="L554" s="250">
        <v>0</v>
      </c>
      <c r="M554" s="250">
        <v>2100200</v>
      </c>
      <c r="N554" s="250">
        <v>2100200</v>
      </c>
      <c r="O554" s="250">
        <v>10501000</v>
      </c>
      <c r="P554" s="246" t="s">
        <v>6</v>
      </c>
      <c r="Q554" s="246" t="s">
        <v>136</v>
      </c>
      <c r="R554" s="246" t="s">
        <v>137</v>
      </c>
      <c r="S554" s="252"/>
      <c r="T554" s="252"/>
      <c r="U554" s="251">
        <v>6300600</v>
      </c>
      <c r="V554" s="251">
        <v>2100200</v>
      </c>
      <c r="W554" s="251">
        <v>8400800</v>
      </c>
      <c r="X554" s="251">
        <v>6296996.99</v>
      </c>
      <c r="Y554" s="251">
        <v>2098998.99</v>
      </c>
      <c r="Z554" s="251">
        <v>8395995.98</v>
      </c>
      <c r="AA554" s="258">
        <v>1</v>
      </c>
      <c r="AB554" s="253">
        <v>33</v>
      </c>
      <c r="AC554" s="253">
        <v>62</v>
      </c>
      <c r="AD554" s="253">
        <v>95</v>
      </c>
    </row>
    <row r="555" spans="1:34" customHeight="1" ht="15">
      <c r="A555" s="246" t="s">
        <v>1421</v>
      </c>
      <c r="B555" s="246" t="s">
        <v>19</v>
      </c>
      <c r="C555" s="246" t="s">
        <v>40</v>
      </c>
      <c r="D555" s="246" t="s">
        <v>94</v>
      </c>
      <c r="E555" s="247" t="s">
        <v>279</v>
      </c>
      <c r="F555" s="246" t="s">
        <v>1422</v>
      </c>
      <c r="G555" s="248" t="s">
        <v>103</v>
      </c>
      <c r="H555" s="249" t="s">
        <v>1423</v>
      </c>
      <c r="I555" s="246" t="s">
        <v>16</v>
      </c>
      <c r="J555" s="246" t="s">
        <v>135</v>
      </c>
      <c r="K555" s="250">
        <v>698481.33</v>
      </c>
      <c r="L555" s="250">
        <v>0</v>
      </c>
      <c r="M555" s="250">
        <v>232827.11</v>
      </c>
      <c r="N555" s="250">
        <v>232827.11</v>
      </c>
      <c r="O555" s="250">
        <v>1164135.55</v>
      </c>
      <c r="P555" s="246" t="s">
        <v>6</v>
      </c>
      <c r="Q555" s="246" t="s">
        <v>136</v>
      </c>
      <c r="R555" s="246" t="s">
        <v>246</v>
      </c>
      <c r="S555" s="252"/>
      <c r="T555" s="252"/>
      <c r="U555" s="251">
        <v>698481.33</v>
      </c>
      <c r="V555" s="251">
        <v>232827.11</v>
      </c>
      <c r="W555" s="251">
        <v>931308.4399999999</v>
      </c>
      <c r="X555" s="251">
        <v>698481.33</v>
      </c>
      <c r="Y555" s="251">
        <v>232827.11</v>
      </c>
      <c r="Z555" s="251">
        <v>931308.4399999999</v>
      </c>
      <c r="AA555" s="258">
        <v>1</v>
      </c>
      <c r="AB555" s="253">
        <v>25</v>
      </c>
      <c r="AC555" s="253">
        <v>22</v>
      </c>
      <c r="AD555" s="253">
        <v>47</v>
      </c>
    </row>
    <row r="556" spans="1:34" customHeight="1" ht="15">
      <c r="A556" s="246" t="s">
        <v>1424</v>
      </c>
      <c r="B556" s="246" t="s">
        <v>19</v>
      </c>
      <c r="C556" s="246" t="s">
        <v>40</v>
      </c>
      <c r="D556" s="246" t="s">
        <v>3</v>
      </c>
      <c r="E556" s="247" t="s">
        <v>272</v>
      </c>
      <c r="F556" s="246" t="s">
        <v>1425</v>
      </c>
      <c r="G556" s="248" t="s">
        <v>103</v>
      </c>
      <c r="H556" s="249" t="s">
        <v>1426</v>
      </c>
      <c r="I556" s="246" t="s">
        <v>7</v>
      </c>
      <c r="J556" s="246" t="s">
        <v>199</v>
      </c>
      <c r="K556" s="250">
        <v>8829391.23</v>
      </c>
      <c r="L556" s="250">
        <v>0</v>
      </c>
      <c r="M556" s="250">
        <v>2943130.41</v>
      </c>
      <c r="N556" s="250">
        <v>2943130.41</v>
      </c>
      <c r="O556" s="250">
        <v>14715652.05</v>
      </c>
      <c r="P556" s="246" t="s">
        <v>6</v>
      </c>
      <c r="Q556" s="246" t="s">
        <v>136</v>
      </c>
      <c r="R556" s="246" t="s">
        <v>137</v>
      </c>
      <c r="S556" s="252"/>
      <c r="T556" s="252"/>
      <c r="U556" s="251">
        <v>8383906.73</v>
      </c>
      <c r="V556" s="251">
        <v>2794635.58</v>
      </c>
      <c r="W556" s="251">
        <v>11178542.31</v>
      </c>
      <c r="X556" s="251">
        <v>8383327.8</v>
      </c>
      <c r="Y556" s="251">
        <v>2794442.6</v>
      </c>
      <c r="Z556" s="251">
        <v>11177770.4</v>
      </c>
      <c r="AA556" s="258">
        <v>8</v>
      </c>
      <c r="AB556" s="253">
        <v>461</v>
      </c>
      <c r="AC556" s="253">
        <v>275</v>
      </c>
      <c r="AD556" s="253">
        <v>736</v>
      </c>
    </row>
    <row r="557" spans="1:34" customHeight="1" ht="15">
      <c r="A557" s="246" t="s">
        <v>1427</v>
      </c>
      <c r="B557" s="246" t="s">
        <v>19</v>
      </c>
      <c r="C557" s="246" t="s">
        <v>40</v>
      </c>
      <c r="D557" s="246" t="s">
        <v>94</v>
      </c>
      <c r="E557" s="247" t="s">
        <v>279</v>
      </c>
      <c r="F557" s="246" t="s">
        <v>1428</v>
      </c>
      <c r="G557" s="248" t="s">
        <v>103</v>
      </c>
      <c r="H557" s="249" t="s">
        <v>1429</v>
      </c>
      <c r="I557" s="246" t="s">
        <v>16</v>
      </c>
      <c r="J557" s="246" t="s">
        <v>292</v>
      </c>
      <c r="K557" s="250">
        <v>59548795.4</v>
      </c>
      <c r="L557" s="250">
        <v>0</v>
      </c>
      <c r="M557" s="250">
        <v>19849598.47</v>
      </c>
      <c r="N557" s="250">
        <v>19849598.47</v>
      </c>
      <c r="O557" s="250">
        <v>99247992.34</v>
      </c>
      <c r="P557" s="246" t="s">
        <v>11</v>
      </c>
      <c r="Q557" s="246" t="s">
        <v>731</v>
      </c>
      <c r="R557" s="246"/>
      <c r="S557" s="252" t="s">
        <v>1430</v>
      </c>
      <c r="T557" s="252" t="s">
        <v>1431</v>
      </c>
      <c r="U557" s="251">
        <v>0</v>
      </c>
      <c r="V557" s="251">
        <v>0</v>
      </c>
      <c r="W557" s="251">
        <v>0</v>
      </c>
      <c r="X557" s="251">
        <v>0</v>
      </c>
      <c r="Y557" s="251">
        <v>0</v>
      </c>
      <c r="Z557" s="251">
        <v>0</v>
      </c>
      <c r="AA557" s="258">
        <v>1</v>
      </c>
      <c r="AB557" s="253">
        <v>0</v>
      </c>
      <c r="AC557" s="253">
        <v>0</v>
      </c>
      <c r="AD557" s="253">
        <v>0</v>
      </c>
    </row>
    <row r="558" spans="1:34" customHeight="1" ht="15">
      <c r="A558" s="246" t="s">
        <v>1432</v>
      </c>
      <c r="B558" s="246" t="s">
        <v>19</v>
      </c>
      <c r="C558" s="246" t="s">
        <v>40</v>
      </c>
      <c r="D558" s="246" t="s">
        <v>3</v>
      </c>
      <c r="E558" s="247" t="s">
        <v>279</v>
      </c>
      <c r="F558" s="246" t="s">
        <v>1433</v>
      </c>
      <c r="G558" s="248" t="s">
        <v>103</v>
      </c>
      <c r="H558" s="249" t="s">
        <v>1423</v>
      </c>
      <c r="I558" s="246" t="s">
        <v>16</v>
      </c>
      <c r="J558" s="246" t="s">
        <v>199</v>
      </c>
      <c r="K558" s="250">
        <v>4089498.6</v>
      </c>
      <c r="L558" s="250">
        <v>0</v>
      </c>
      <c r="M558" s="250">
        <v>1363166.2</v>
      </c>
      <c r="N558" s="250">
        <v>1363166.2</v>
      </c>
      <c r="O558" s="250">
        <v>6815831</v>
      </c>
      <c r="P558" s="246" t="s">
        <v>6</v>
      </c>
      <c r="Q558" s="246" t="s">
        <v>136</v>
      </c>
      <c r="R558" s="246" t="s">
        <v>137</v>
      </c>
      <c r="S558" s="252"/>
      <c r="T558" s="252"/>
      <c r="U558" s="251">
        <v>5111873.25</v>
      </c>
      <c r="V558" s="251">
        <v>1703957.75</v>
      </c>
      <c r="W558" s="251">
        <v>6815831</v>
      </c>
      <c r="X558" s="251">
        <v>5111871</v>
      </c>
      <c r="Y558" s="251">
        <v>1703957</v>
      </c>
      <c r="Z558" s="251">
        <v>6815828</v>
      </c>
      <c r="AA558" s="258">
        <v>1</v>
      </c>
      <c r="AB558" s="253">
        <v>29</v>
      </c>
      <c r="AC558" s="253">
        <v>4</v>
      </c>
      <c r="AD558" s="253">
        <v>33</v>
      </c>
    </row>
    <row r="559" spans="1:34" customHeight="1" ht="15">
      <c r="A559" s="246" t="s">
        <v>1434</v>
      </c>
      <c r="B559" s="246" t="s">
        <v>19</v>
      </c>
      <c r="C559" s="246" t="s">
        <v>40</v>
      </c>
      <c r="D559" s="246" t="s">
        <v>94</v>
      </c>
      <c r="E559" s="247" t="s">
        <v>272</v>
      </c>
      <c r="F559" s="246" t="s">
        <v>1435</v>
      </c>
      <c r="G559" s="248" t="s">
        <v>103</v>
      </c>
      <c r="H559" s="249" t="s">
        <v>1423</v>
      </c>
      <c r="I559" s="246" t="s">
        <v>16</v>
      </c>
      <c r="J559" s="246" t="s">
        <v>199</v>
      </c>
      <c r="K559" s="250">
        <v>6794490</v>
      </c>
      <c r="L559" s="250">
        <v>0</v>
      </c>
      <c r="M559" s="250">
        <v>2264830</v>
      </c>
      <c r="N559" s="250">
        <v>2264830</v>
      </c>
      <c r="O559" s="250">
        <v>11324150</v>
      </c>
      <c r="P559" s="246" t="s">
        <v>6</v>
      </c>
      <c r="Q559" s="246" t="s">
        <v>136</v>
      </c>
      <c r="R559" s="246" t="s">
        <v>147</v>
      </c>
      <c r="S559" s="252"/>
      <c r="T559" s="252"/>
      <c r="U559" s="251">
        <v>6794490</v>
      </c>
      <c r="V559" s="251">
        <v>2264830</v>
      </c>
      <c r="W559" s="251">
        <v>9059320</v>
      </c>
      <c r="X559" s="251">
        <v>6794490</v>
      </c>
      <c r="Y559" s="251">
        <v>2264830</v>
      </c>
      <c r="Z559" s="251">
        <v>9059320</v>
      </c>
      <c r="AA559" s="258">
        <v>5</v>
      </c>
      <c r="AB559" s="253">
        <v>355</v>
      </c>
      <c r="AC559" s="253">
        <v>240</v>
      </c>
      <c r="AD559" s="253">
        <v>595</v>
      </c>
    </row>
    <row r="560" spans="1:34" customHeight="1" ht="15">
      <c r="A560" s="246" t="s">
        <v>1436</v>
      </c>
      <c r="B560" s="246" t="s">
        <v>19</v>
      </c>
      <c r="C560" s="246" t="s">
        <v>40</v>
      </c>
      <c r="D560" s="246" t="s">
        <v>8</v>
      </c>
      <c r="E560" s="247" t="s">
        <v>272</v>
      </c>
      <c r="F560" s="246" t="s">
        <v>627</v>
      </c>
      <c r="G560" s="248" t="s">
        <v>103</v>
      </c>
      <c r="H560" s="249" t="s">
        <v>1292</v>
      </c>
      <c r="I560" s="246" t="s">
        <v>16</v>
      </c>
      <c r="J560" s="246" t="s">
        <v>199</v>
      </c>
      <c r="K560" s="250">
        <v>1825504.8</v>
      </c>
      <c r="L560" s="250">
        <v>0</v>
      </c>
      <c r="M560" s="250">
        <v>608501.6</v>
      </c>
      <c r="N560" s="250">
        <v>608501.6</v>
      </c>
      <c r="O560" s="250">
        <v>3042508</v>
      </c>
      <c r="P560" s="246" t="s">
        <v>6</v>
      </c>
      <c r="Q560" s="246" t="s">
        <v>136</v>
      </c>
      <c r="R560" s="246" t="s">
        <v>182</v>
      </c>
      <c r="S560" s="252"/>
      <c r="T560" s="252"/>
      <c r="U560" s="251">
        <v>2281881</v>
      </c>
      <c r="V560" s="251">
        <v>760627</v>
      </c>
      <c r="W560" s="251">
        <v>3042508</v>
      </c>
      <c r="X560" s="251">
        <v>2140041</v>
      </c>
      <c r="Y560" s="251">
        <v>713347</v>
      </c>
      <c r="Z560" s="251">
        <v>2853388</v>
      </c>
      <c r="AA560" s="258">
        <v>1</v>
      </c>
      <c r="AB560" s="253">
        <v>27</v>
      </c>
      <c r="AC560" s="253">
        <v>20</v>
      </c>
      <c r="AD560" s="253">
        <v>47</v>
      </c>
    </row>
    <row r="561" spans="1:34" customHeight="1" ht="15">
      <c r="A561" s="246" t="s">
        <v>1437</v>
      </c>
      <c r="B561" s="246" t="s">
        <v>19</v>
      </c>
      <c r="C561" s="246" t="s">
        <v>40</v>
      </c>
      <c r="D561" s="246" t="s">
        <v>94</v>
      </c>
      <c r="E561" s="247" t="s">
        <v>279</v>
      </c>
      <c r="F561" s="246" t="s">
        <v>1438</v>
      </c>
      <c r="G561" s="248" t="s">
        <v>103</v>
      </c>
      <c r="H561" s="249" t="s">
        <v>895</v>
      </c>
      <c r="I561" s="246" t="s">
        <v>16</v>
      </c>
      <c r="J561" s="246" t="s">
        <v>199</v>
      </c>
      <c r="K561" s="250">
        <v>4944066</v>
      </c>
      <c r="L561" s="250">
        <v>0</v>
      </c>
      <c r="M561" s="250">
        <v>1648022</v>
      </c>
      <c r="N561" s="250">
        <v>1648022</v>
      </c>
      <c r="O561" s="250">
        <v>8240110</v>
      </c>
      <c r="P561" s="246" t="s">
        <v>6</v>
      </c>
      <c r="Q561" s="246" t="s">
        <v>136</v>
      </c>
      <c r="R561" s="246" t="s">
        <v>137</v>
      </c>
      <c r="S561" s="252"/>
      <c r="T561" s="252"/>
      <c r="U561" s="251">
        <v>6180082.5</v>
      </c>
      <c r="V561" s="251">
        <v>2060027.5</v>
      </c>
      <c r="W561" s="251">
        <v>8240110</v>
      </c>
      <c r="X561" s="251">
        <v>6180082.49</v>
      </c>
      <c r="Y561" s="251">
        <v>2060027.5</v>
      </c>
      <c r="Z561" s="251">
        <v>8240109.99</v>
      </c>
      <c r="AA561" s="258">
        <v>1</v>
      </c>
      <c r="AB561" s="253">
        <v>47</v>
      </c>
      <c r="AC561" s="253">
        <v>33</v>
      </c>
      <c r="AD561" s="253">
        <v>80</v>
      </c>
    </row>
    <row r="562" spans="1:34" customHeight="1" ht="15">
      <c r="A562" s="246" t="s">
        <v>1439</v>
      </c>
      <c r="B562" s="246" t="s">
        <v>19</v>
      </c>
      <c r="C562" s="246" t="s">
        <v>40</v>
      </c>
      <c r="D562" s="246" t="s">
        <v>53</v>
      </c>
      <c r="E562" s="247" t="s">
        <v>131</v>
      </c>
      <c r="F562" s="246" t="s">
        <v>1410</v>
      </c>
      <c r="G562" s="248" t="s">
        <v>103</v>
      </c>
      <c r="H562" s="249" t="s">
        <v>1440</v>
      </c>
      <c r="I562" s="246" t="s">
        <v>7</v>
      </c>
      <c r="J562" s="246" t="s">
        <v>199</v>
      </c>
      <c r="K562" s="250">
        <v>4857236.92</v>
      </c>
      <c r="L562" s="250">
        <v>0</v>
      </c>
      <c r="M562" s="250">
        <v>1619078.97</v>
      </c>
      <c r="N562" s="250">
        <v>1619078.97</v>
      </c>
      <c r="O562" s="250">
        <v>8095394.87</v>
      </c>
      <c r="P562" s="246" t="s">
        <v>6</v>
      </c>
      <c r="Q562" s="246" t="s">
        <v>136</v>
      </c>
      <c r="R562" s="246" t="s">
        <v>137</v>
      </c>
      <c r="S562" s="252"/>
      <c r="T562" s="252"/>
      <c r="U562" s="251">
        <v>4857237</v>
      </c>
      <c r="V562" s="251">
        <v>1619079</v>
      </c>
      <c r="W562" s="251">
        <v>6476316</v>
      </c>
      <c r="X562" s="251">
        <v>4843813.11</v>
      </c>
      <c r="Y562" s="251">
        <v>1614604.37</v>
      </c>
      <c r="Z562" s="251">
        <v>6458417.48</v>
      </c>
      <c r="AA562" s="258">
        <v>10</v>
      </c>
      <c r="AB562" s="253">
        <v>811</v>
      </c>
      <c r="AC562" s="253">
        <v>258</v>
      </c>
      <c r="AD562" s="253">
        <v>1069</v>
      </c>
    </row>
    <row r="563" spans="1:34" customHeight="1" ht="15">
      <c r="A563" s="246" t="s">
        <v>1441</v>
      </c>
      <c r="B563" s="246" t="s">
        <v>19</v>
      </c>
      <c r="C563" s="246" t="s">
        <v>40</v>
      </c>
      <c r="D563" s="246" t="s">
        <v>94</v>
      </c>
      <c r="E563" s="247" t="s">
        <v>279</v>
      </c>
      <c r="F563" s="246" t="s">
        <v>1442</v>
      </c>
      <c r="G563" s="248" t="s">
        <v>103</v>
      </c>
      <c r="H563" s="249" t="s">
        <v>1443</v>
      </c>
      <c r="I563" s="246" t="s">
        <v>16</v>
      </c>
      <c r="J563" s="246" t="s">
        <v>199</v>
      </c>
      <c r="K563" s="250">
        <v>4529966.63</v>
      </c>
      <c r="L563" s="250">
        <v>0</v>
      </c>
      <c r="M563" s="250">
        <v>1509988.88</v>
      </c>
      <c r="N563" s="250">
        <v>1509988.88</v>
      </c>
      <c r="O563" s="250">
        <v>7549944.38</v>
      </c>
      <c r="P563" s="246" t="s">
        <v>6</v>
      </c>
      <c r="Q563" s="246" t="s">
        <v>136</v>
      </c>
      <c r="R563" s="246" t="s">
        <v>1444</v>
      </c>
      <c r="S563" s="252"/>
      <c r="T563" s="252"/>
      <c r="U563" s="251">
        <v>5662458.28</v>
      </c>
      <c r="V563" s="251">
        <v>1887486.1</v>
      </c>
      <c r="W563" s="251">
        <v>7549944.38</v>
      </c>
      <c r="X563" s="251">
        <v>5451025.69</v>
      </c>
      <c r="Y563" s="251">
        <v>1817008.56</v>
      </c>
      <c r="Z563" s="251">
        <v>7268034.25</v>
      </c>
      <c r="AA563" s="258">
        <v>5</v>
      </c>
      <c r="AB563" s="253">
        <v>141</v>
      </c>
      <c r="AC563" s="253">
        <v>112</v>
      </c>
      <c r="AD563" s="253">
        <v>253</v>
      </c>
    </row>
    <row r="564" spans="1:34" customHeight="1" ht="15">
      <c r="A564" s="246" t="s">
        <v>1445</v>
      </c>
      <c r="B564" s="246" t="s">
        <v>19</v>
      </c>
      <c r="C564" s="246" t="s">
        <v>40</v>
      </c>
      <c r="D564" s="246" t="s">
        <v>3</v>
      </c>
      <c r="E564" s="247" t="s">
        <v>272</v>
      </c>
      <c r="F564" s="246" t="s">
        <v>1446</v>
      </c>
      <c r="G564" s="248" t="s">
        <v>428</v>
      </c>
      <c r="H564" s="249" t="s">
        <v>1447</v>
      </c>
      <c r="I564" s="246" t="s">
        <v>16</v>
      </c>
      <c r="J564" s="246" t="s">
        <v>292</v>
      </c>
      <c r="K564" s="250">
        <v>10466294.35</v>
      </c>
      <c r="L564" s="250">
        <v>0</v>
      </c>
      <c r="M564" s="250">
        <v>3488764.78</v>
      </c>
      <c r="N564" s="250">
        <v>3488764.78</v>
      </c>
      <c r="O564" s="250">
        <v>17443823.92</v>
      </c>
      <c r="P564" s="246" t="s">
        <v>6</v>
      </c>
      <c r="Q564" s="246" t="s">
        <v>136</v>
      </c>
      <c r="R564" s="246" t="s">
        <v>182</v>
      </c>
      <c r="S564" s="252"/>
      <c r="T564" s="252"/>
      <c r="U564" s="251">
        <v>10631940</v>
      </c>
      <c r="V564" s="251">
        <v>3543980</v>
      </c>
      <c r="W564" s="251">
        <v>14175920</v>
      </c>
      <c r="X564" s="251">
        <v>10466294.35</v>
      </c>
      <c r="Y564" s="251">
        <v>3488764.78</v>
      </c>
      <c r="Z564" s="251">
        <v>13955059.13</v>
      </c>
      <c r="AA564" s="258">
        <v>1</v>
      </c>
      <c r="AB564" s="253">
        <v>115</v>
      </c>
      <c r="AC564" s="253">
        <v>43</v>
      </c>
      <c r="AD564" s="253">
        <v>158</v>
      </c>
    </row>
    <row r="565" spans="1:34" customHeight="1" ht="15">
      <c r="A565" s="246" t="s">
        <v>1448</v>
      </c>
      <c r="B565" s="246" t="s">
        <v>19</v>
      </c>
      <c r="C565" s="246" t="s">
        <v>40</v>
      </c>
      <c r="D565" s="246" t="s">
        <v>94</v>
      </c>
      <c r="E565" s="247" t="s">
        <v>272</v>
      </c>
      <c r="F565" s="246" t="s">
        <v>1449</v>
      </c>
      <c r="G565" s="248" t="s">
        <v>103</v>
      </c>
      <c r="H565" s="249" t="s">
        <v>1292</v>
      </c>
      <c r="I565" s="246" t="s">
        <v>16</v>
      </c>
      <c r="J565" s="246" t="s">
        <v>199</v>
      </c>
      <c r="K565" s="250">
        <v>3190491</v>
      </c>
      <c r="L565" s="250">
        <v>0</v>
      </c>
      <c r="M565" s="250">
        <v>1063497</v>
      </c>
      <c r="N565" s="250">
        <v>1063497</v>
      </c>
      <c r="O565" s="250">
        <v>5317485</v>
      </c>
      <c r="P565" s="246" t="s">
        <v>6</v>
      </c>
      <c r="Q565" s="246" t="s">
        <v>136</v>
      </c>
      <c r="R565" s="246" t="s">
        <v>455</v>
      </c>
      <c r="S565" s="252"/>
      <c r="T565" s="252"/>
      <c r="U565" s="251">
        <v>1595245.5</v>
      </c>
      <c r="V565" s="251">
        <v>1063497</v>
      </c>
      <c r="W565" s="251">
        <v>5317485</v>
      </c>
      <c r="X565" s="251">
        <v>1586318.4</v>
      </c>
      <c r="Y565" s="251">
        <v>1057545.6</v>
      </c>
      <c r="Z565" s="251">
        <v>2643864</v>
      </c>
      <c r="AA565" s="258">
        <v>1</v>
      </c>
      <c r="AB565" s="253">
        <v>3</v>
      </c>
      <c r="AC565" s="253">
        <v>65</v>
      </c>
      <c r="AD565" s="253">
        <v>68</v>
      </c>
    </row>
    <row r="566" spans="1:34" customHeight="1" ht="15">
      <c r="A566" s="246" t="s">
        <v>1450</v>
      </c>
      <c r="B566" s="246" t="s">
        <v>19</v>
      </c>
      <c r="C566" s="246" t="s">
        <v>42</v>
      </c>
      <c r="D566" s="246" t="s">
        <v>96</v>
      </c>
      <c r="E566" s="247" t="s">
        <v>131</v>
      </c>
      <c r="F566" s="246" t="s">
        <v>1451</v>
      </c>
      <c r="G566" s="248" t="s">
        <v>133</v>
      </c>
      <c r="H566" s="249" t="s">
        <v>1230</v>
      </c>
      <c r="I566" s="246" t="s">
        <v>7</v>
      </c>
      <c r="J566" s="246" t="s">
        <v>135</v>
      </c>
      <c r="K566" s="250">
        <v>1529591.54</v>
      </c>
      <c r="L566" s="250">
        <v>0</v>
      </c>
      <c r="M566" s="250">
        <v>509863.85</v>
      </c>
      <c r="N566" s="250">
        <v>509863.85</v>
      </c>
      <c r="O566" s="250">
        <v>2549319.23</v>
      </c>
      <c r="P566" s="246" t="s">
        <v>6</v>
      </c>
      <c r="Q566" s="246" t="s">
        <v>136</v>
      </c>
      <c r="R566" s="246" t="s">
        <v>137</v>
      </c>
      <c r="S566" s="252"/>
      <c r="T566" s="252"/>
      <c r="U566" s="251">
        <v>1529591.54</v>
      </c>
      <c r="V566" s="251">
        <v>509863.85</v>
      </c>
      <c r="W566" s="251">
        <v>2039455.39</v>
      </c>
      <c r="X566" s="251">
        <v>1529591.54</v>
      </c>
      <c r="Y566" s="251">
        <v>509863.85</v>
      </c>
      <c r="Z566" s="251">
        <v>2039455.39</v>
      </c>
      <c r="AA566" s="258">
        <v>1</v>
      </c>
      <c r="AB566" s="253">
        <v>37</v>
      </c>
      <c r="AC566" s="253">
        <v>3</v>
      </c>
      <c r="AD566" s="253">
        <v>40</v>
      </c>
    </row>
    <row r="567" spans="1:34" customHeight="1" ht="15">
      <c r="A567" s="246" t="s">
        <v>1452</v>
      </c>
      <c r="B567" s="246" t="s">
        <v>19</v>
      </c>
      <c r="C567" s="246" t="s">
        <v>42</v>
      </c>
      <c r="D567" s="246" t="s">
        <v>96</v>
      </c>
      <c r="E567" s="247" t="s">
        <v>131</v>
      </c>
      <c r="F567" s="246" t="s">
        <v>1453</v>
      </c>
      <c r="G567" s="248" t="s">
        <v>133</v>
      </c>
      <c r="H567" s="249" t="s">
        <v>1230</v>
      </c>
      <c r="I567" s="246" t="s">
        <v>7</v>
      </c>
      <c r="J567" s="246" t="s">
        <v>135</v>
      </c>
      <c r="K567" s="250">
        <v>1771956.7</v>
      </c>
      <c r="L567" s="250">
        <v>0</v>
      </c>
      <c r="M567" s="250">
        <v>590652.23</v>
      </c>
      <c r="N567" s="250">
        <v>590652.23</v>
      </c>
      <c r="O567" s="250">
        <v>2953261.16</v>
      </c>
      <c r="P567" s="246" t="s">
        <v>6</v>
      </c>
      <c r="Q567" s="246" t="s">
        <v>136</v>
      </c>
      <c r="R567" s="246" t="s">
        <v>137</v>
      </c>
      <c r="S567" s="252"/>
      <c r="T567" s="252"/>
      <c r="U567" s="251">
        <v>1771956.69</v>
      </c>
      <c r="V567" s="251">
        <v>590652.23</v>
      </c>
      <c r="W567" s="251">
        <v>2362608.92</v>
      </c>
      <c r="X567" s="251">
        <v>1771956.69</v>
      </c>
      <c r="Y567" s="251">
        <v>590652.23</v>
      </c>
      <c r="Z567" s="251">
        <v>2362608.92</v>
      </c>
      <c r="AA567" s="258">
        <v>1</v>
      </c>
      <c r="AB567" s="253">
        <v>24</v>
      </c>
      <c r="AC567" s="253">
        <v>6</v>
      </c>
      <c r="AD567" s="253">
        <v>30</v>
      </c>
    </row>
    <row r="568" spans="1:34" customHeight="1" ht="15">
      <c r="A568" s="246" t="s">
        <v>1454</v>
      </c>
      <c r="B568" s="246" t="s">
        <v>19</v>
      </c>
      <c r="C568" s="246" t="s">
        <v>42</v>
      </c>
      <c r="D568" s="246" t="s">
        <v>66</v>
      </c>
      <c r="E568" s="247" t="s">
        <v>279</v>
      </c>
      <c r="F568" s="246" t="s">
        <v>1455</v>
      </c>
      <c r="G568" s="248" t="s">
        <v>103</v>
      </c>
      <c r="H568" s="249" t="s">
        <v>1456</v>
      </c>
      <c r="I568" s="246" t="s">
        <v>7</v>
      </c>
      <c r="J568" s="246" t="s">
        <v>135</v>
      </c>
      <c r="K568" s="250">
        <v>1340370</v>
      </c>
      <c r="L568" s="250">
        <v>0</v>
      </c>
      <c r="M568" s="250">
        <v>446790</v>
      </c>
      <c r="N568" s="250">
        <v>446790</v>
      </c>
      <c r="O568" s="250">
        <v>2233950</v>
      </c>
      <c r="P568" s="246" t="s">
        <v>6</v>
      </c>
      <c r="Q568" s="246" t="s">
        <v>136</v>
      </c>
      <c r="R568" s="246" t="s">
        <v>228</v>
      </c>
      <c r="S568" s="252"/>
      <c r="T568" s="252"/>
      <c r="U568" s="251">
        <v>1787160</v>
      </c>
      <c r="V568" s="251">
        <v>0</v>
      </c>
      <c r="W568" s="251">
        <v>1787160</v>
      </c>
      <c r="X568" s="251">
        <v>1787160</v>
      </c>
      <c r="Y568" s="251">
        <v>0</v>
      </c>
      <c r="Z568" s="251">
        <v>1787160</v>
      </c>
      <c r="AA568" s="258">
        <v>1</v>
      </c>
      <c r="AB568" s="253">
        <v>25</v>
      </c>
      <c r="AC568" s="253">
        <v>0</v>
      </c>
      <c r="AD568" s="253">
        <v>25</v>
      </c>
    </row>
    <row r="569" spans="1:34" customHeight="1" ht="15">
      <c r="A569" s="246" t="s">
        <v>1457</v>
      </c>
      <c r="B569" s="246" t="s">
        <v>19</v>
      </c>
      <c r="C569" s="246" t="s">
        <v>42</v>
      </c>
      <c r="D569" s="246" t="s">
        <v>66</v>
      </c>
      <c r="E569" s="247" t="s">
        <v>279</v>
      </c>
      <c r="F569" s="246" t="s">
        <v>1458</v>
      </c>
      <c r="G569" s="248" t="s">
        <v>103</v>
      </c>
      <c r="H569" s="249" t="s">
        <v>1456</v>
      </c>
      <c r="I569" s="246" t="s">
        <v>7</v>
      </c>
      <c r="J569" s="246" t="s">
        <v>135</v>
      </c>
      <c r="K569" s="250">
        <v>1340370</v>
      </c>
      <c r="L569" s="250">
        <v>0</v>
      </c>
      <c r="M569" s="250">
        <v>446790</v>
      </c>
      <c r="N569" s="250">
        <v>446790</v>
      </c>
      <c r="O569" s="250">
        <v>2233950</v>
      </c>
      <c r="P569" s="246" t="s">
        <v>6</v>
      </c>
      <c r="Q569" s="246" t="s">
        <v>136</v>
      </c>
      <c r="R569" s="246" t="s">
        <v>137</v>
      </c>
      <c r="S569" s="252"/>
      <c r="T569" s="252"/>
      <c r="U569" s="251">
        <v>1787160</v>
      </c>
      <c r="V569" s="251">
        <v>0</v>
      </c>
      <c r="W569" s="251">
        <v>1787160</v>
      </c>
      <c r="X569" s="251">
        <v>1787160</v>
      </c>
      <c r="Y569" s="251">
        <v>0</v>
      </c>
      <c r="Z569" s="251">
        <v>1787160</v>
      </c>
      <c r="AA569" s="258">
        <v>1</v>
      </c>
      <c r="AB569" s="253">
        <v>21</v>
      </c>
      <c r="AC569" s="253">
        <v>4</v>
      </c>
      <c r="AD569" s="253">
        <v>25</v>
      </c>
    </row>
    <row r="570" spans="1:34" customHeight="1" ht="15">
      <c r="A570" s="246" t="s">
        <v>1459</v>
      </c>
      <c r="B570" s="246" t="s">
        <v>19</v>
      </c>
      <c r="C570" s="246" t="s">
        <v>42</v>
      </c>
      <c r="D570" s="246" t="s">
        <v>96</v>
      </c>
      <c r="E570" s="247" t="s">
        <v>131</v>
      </c>
      <c r="F570" s="246" t="s">
        <v>1460</v>
      </c>
      <c r="G570" s="248" t="s">
        <v>133</v>
      </c>
      <c r="H570" s="249" t="s">
        <v>1230</v>
      </c>
      <c r="I570" s="246" t="s">
        <v>7</v>
      </c>
      <c r="J570" s="246" t="s">
        <v>135</v>
      </c>
      <c r="K570" s="250">
        <v>1152878.66</v>
      </c>
      <c r="L570" s="250">
        <v>0</v>
      </c>
      <c r="M570" s="250">
        <v>384292.89</v>
      </c>
      <c r="N570" s="250">
        <v>384292.89</v>
      </c>
      <c r="O570" s="250">
        <v>1921464.43</v>
      </c>
      <c r="P570" s="246" t="s">
        <v>6</v>
      </c>
      <c r="Q570" s="246" t="s">
        <v>136</v>
      </c>
      <c r="R570" s="246" t="s">
        <v>228</v>
      </c>
      <c r="S570" s="252"/>
      <c r="T570" s="252"/>
      <c r="U570" s="251">
        <v>1152878.65</v>
      </c>
      <c r="V570" s="251">
        <v>384292.88</v>
      </c>
      <c r="W570" s="251">
        <v>1537171.53</v>
      </c>
      <c r="X570" s="251">
        <v>1152878.65</v>
      </c>
      <c r="Y570" s="251">
        <v>384292.88</v>
      </c>
      <c r="Z570" s="251">
        <v>1537171.53</v>
      </c>
      <c r="AA570" s="258">
        <v>1</v>
      </c>
      <c r="AB570" s="253">
        <v>24</v>
      </c>
      <c r="AC570" s="253">
        <v>6</v>
      </c>
      <c r="AD570" s="253">
        <v>30</v>
      </c>
    </row>
    <row r="571" spans="1:34" customHeight="1" ht="15">
      <c r="A571" s="246" t="s">
        <v>1461</v>
      </c>
      <c r="B571" s="246" t="s">
        <v>19</v>
      </c>
      <c r="C571" s="246" t="s">
        <v>42</v>
      </c>
      <c r="D571" s="246" t="s">
        <v>66</v>
      </c>
      <c r="E571" s="247" t="s">
        <v>279</v>
      </c>
      <c r="F571" s="246" t="s">
        <v>1462</v>
      </c>
      <c r="G571" s="248" t="s">
        <v>103</v>
      </c>
      <c r="H571" s="249" t="s">
        <v>1456</v>
      </c>
      <c r="I571" s="246" t="s">
        <v>7</v>
      </c>
      <c r="J571" s="246" t="s">
        <v>135</v>
      </c>
      <c r="K571" s="250">
        <v>1323570</v>
      </c>
      <c r="L571" s="250">
        <v>0</v>
      </c>
      <c r="M571" s="250">
        <v>441190</v>
      </c>
      <c r="N571" s="250">
        <v>441190</v>
      </c>
      <c r="O571" s="250">
        <v>2205950</v>
      </c>
      <c r="P571" s="246" t="s">
        <v>6</v>
      </c>
      <c r="Q571" s="246" t="s">
        <v>136</v>
      </c>
      <c r="R571" s="246" t="s">
        <v>137</v>
      </c>
      <c r="S571" s="252"/>
      <c r="T571" s="252"/>
      <c r="U571" s="251">
        <v>1764760</v>
      </c>
      <c r="V571" s="251">
        <v>0</v>
      </c>
      <c r="W571" s="251">
        <v>1764760</v>
      </c>
      <c r="X571" s="251">
        <v>1764760</v>
      </c>
      <c r="Y571" s="251">
        <v>0</v>
      </c>
      <c r="Z571" s="251">
        <v>1764760</v>
      </c>
      <c r="AA571" s="258">
        <v>1</v>
      </c>
      <c r="AB571" s="253">
        <v>3</v>
      </c>
      <c r="AC571" s="253">
        <v>31</v>
      </c>
      <c r="AD571" s="253">
        <v>34</v>
      </c>
    </row>
    <row r="572" spans="1:34" customHeight="1" ht="15">
      <c r="A572" s="246" t="s">
        <v>1463</v>
      </c>
      <c r="B572" s="246" t="s">
        <v>19</v>
      </c>
      <c r="C572" s="246" t="s">
        <v>42</v>
      </c>
      <c r="D572" s="246" t="s">
        <v>66</v>
      </c>
      <c r="E572" s="247" t="s">
        <v>279</v>
      </c>
      <c r="F572" s="246" t="s">
        <v>1464</v>
      </c>
      <c r="G572" s="248" t="s">
        <v>103</v>
      </c>
      <c r="H572" s="249" t="s">
        <v>1456</v>
      </c>
      <c r="I572" s="246" t="s">
        <v>7</v>
      </c>
      <c r="J572" s="246" t="s">
        <v>135</v>
      </c>
      <c r="K572" s="250">
        <v>1323570</v>
      </c>
      <c r="L572" s="250">
        <v>0</v>
      </c>
      <c r="M572" s="250">
        <v>441190</v>
      </c>
      <c r="N572" s="250">
        <v>441190</v>
      </c>
      <c r="O572" s="250">
        <v>2205950</v>
      </c>
      <c r="P572" s="246" t="s">
        <v>6</v>
      </c>
      <c r="Q572" s="246" t="s">
        <v>136</v>
      </c>
      <c r="R572" s="246" t="s">
        <v>137</v>
      </c>
      <c r="S572" s="252"/>
      <c r="T572" s="252"/>
      <c r="U572" s="251">
        <v>1764760</v>
      </c>
      <c r="V572" s="251">
        <v>0</v>
      </c>
      <c r="W572" s="251">
        <v>1764760</v>
      </c>
      <c r="X572" s="251">
        <v>1764760</v>
      </c>
      <c r="Y572" s="251">
        <v>0</v>
      </c>
      <c r="Z572" s="251">
        <v>1764760</v>
      </c>
      <c r="AA572" s="258">
        <v>1</v>
      </c>
      <c r="AB572" s="253">
        <v>24</v>
      </c>
      <c r="AC572" s="253">
        <v>0</v>
      </c>
      <c r="AD572" s="253">
        <v>24</v>
      </c>
    </row>
    <row r="573" spans="1:34" customHeight="1" ht="15">
      <c r="A573" s="246" t="s">
        <v>1465</v>
      </c>
      <c r="B573" s="246" t="s">
        <v>19</v>
      </c>
      <c r="C573" s="246" t="s">
        <v>42</v>
      </c>
      <c r="D573" s="246" t="s">
        <v>96</v>
      </c>
      <c r="E573" s="247" t="s">
        <v>131</v>
      </c>
      <c r="F573" s="246" t="s">
        <v>1466</v>
      </c>
      <c r="G573" s="248" t="s">
        <v>133</v>
      </c>
      <c r="H573" s="249" t="s">
        <v>1230</v>
      </c>
      <c r="I573" s="246" t="s">
        <v>7</v>
      </c>
      <c r="J573" s="246" t="s">
        <v>135</v>
      </c>
      <c r="K573" s="250">
        <v>1306478.66</v>
      </c>
      <c r="L573" s="250">
        <v>0</v>
      </c>
      <c r="M573" s="250">
        <v>435492.89</v>
      </c>
      <c r="N573" s="250">
        <v>435492.89</v>
      </c>
      <c r="O573" s="250">
        <v>2177464.43</v>
      </c>
      <c r="P573" s="246" t="s">
        <v>6</v>
      </c>
      <c r="Q573" s="246" t="s">
        <v>136</v>
      </c>
      <c r="R573" s="246" t="s">
        <v>137</v>
      </c>
      <c r="S573" s="252"/>
      <c r="T573" s="252"/>
      <c r="U573" s="251">
        <v>1306478.65</v>
      </c>
      <c r="V573" s="251">
        <v>435492.88</v>
      </c>
      <c r="W573" s="251">
        <v>1741971.53</v>
      </c>
      <c r="X573" s="251">
        <v>1306478.65</v>
      </c>
      <c r="Y573" s="251">
        <v>435492.88</v>
      </c>
      <c r="Z573" s="251">
        <v>1741971.53</v>
      </c>
      <c r="AA573" s="258">
        <v>1</v>
      </c>
      <c r="AB573" s="253">
        <v>19</v>
      </c>
      <c r="AC573" s="253">
        <v>11</v>
      </c>
      <c r="AD573" s="253">
        <v>30</v>
      </c>
    </row>
    <row r="574" spans="1:34" customHeight="1" ht="15">
      <c r="A574" s="246" t="s">
        <v>1467</v>
      </c>
      <c r="B574" s="246" t="s">
        <v>19</v>
      </c>
      <c r="C574" s="246" t="s">
        <v>42</v>
      </c>
      <c r="D574" s="246" t="s">
        <v>96</v>
      </c>
      <c r="E574" s="247" t="s">
        <v>131</v>
      </c>
      <c r="F574" s="246" t="s">
        <v>1468</v>
      </c>
      <c r="G574" s="248" t="s">
        <v>133</v>
      </c>
      <c r="H574" s="249" t="s">
        <v>1230</v>
      </c>
      <c r="I574" s="246" t="s">
        <v>7</v>
      </c>
      <c r="J574" s="246" t="s">
        <v>199</v>
      </c>
      <c r="K574" s="250">
        <v>1529591.54</v>
      </c>
      <c r="L574" s="250">
        <v>0</v>
      </c>
      <c r="M574" s="250">
        <v>509863.85</v>
      </c>
      <c r="N574" s="250">
        <v>509863.85</v>
      </c>
      <c r="O574" s="250">
        <v>2549319.23</v>
      </c>
      <c r="P574" s="246" t="s">
        <v>6</v>
      </c>
      <c r="Q574" s="246" t="s">
        <v>136</v>
      </c>
      <c r="R574" s="246" t="s">
        <v>137</v>
      </c>
      <c r="S574" s="252"/>
      <c r="T574" s="252"/>
      <c r="U574" s="251">
        <v>1529591.54</v>
      </c>
      <c r="V574" s="251">
        <v>509863.85</v>
      </c>
      <c r="W574" s="251">
        <v>2039455.39</v>
      </c>
      <c r="X574" s="251">
        <v>1529591.54</v>
      </c>
      <c r="Y574" s="251">
        <v>509863.85</v>
      </c>
      <c r="Z574" s="251">
        <v>2039455.39</v>
      </c>
      <c r="AA574" s="258">
        <v>1</v>
      </c>
      <c r="AB574" s="253">
        <v>22</v>
      </c>
      <c r="AC574" s="253">
        <v>18</v>
      </c>
      <c r="AD574" s="253">
        <v>40</v>
      </c>
    </row>
    <row r="575" spans="1:34" customHeight="1" ht="15">
      <c r="A575" s="246" t="s">
        <v>1469</v>
      </c>
      <c r="B575" s="246" t="s">
        <v>19</v>
      </c>
      <c r="C575" s="246" t="s">
        <v>42</v>
      </c>
      <c r="D575" s="246" t="s">
        <v>66</v>
      </c>
      <c r="E575" s="247" t="s">
        <v>279</v>
      </c>
      <c r="F575" s="246" t="s">
        <v>1470</v>
      </c>
      <c r="G575" s="248" t="s">
        <v>103</v>
      </c>
      <c r="H575" s="249" t="s">
        <v>1456</v>
      </c>
      <c r="I575" s="246" t="s">
        <v>7</v>
      </c>
      <c r="J575" s="246" t="s">
        <v>135</v>
      </c>
      <c r="K575" s="250">
        <v>1340370</v>
      </c>
      <c r="L575" s="250">
        <v>0</v>
      </c>
      <c r="M575" s="250">
        <v>446790</v>
      </c>
      <c r="N575" s="250">
        <v>446790</v>
      </c>
      <c r="O575" s="250">
        <v>2233950</v>
      </c>
      <c r="P575" s="246" t="s">
        <v>6</v>
      </c>
      <c r="Q575" s="246" t="s">
        <v>136</v>
      </c>
      <c r="R575" s="246" t="s">
        <v>137</v>
      </c>
      <c r="S575" s="252"/>
      <c r="T575" s="252"/>
      <c r="U575" s="251">
        <v>1787160</v>
      </c>
      <c r="V575" s="251">
        <v>0</v>
      </c>
      <c r="W575" s="251">
        <v>1787160</v>
      </c>
      <c r="X575" s="251">
        <v>1787160</v>
      </c>
      <c r="Y575" s="251">
        <v>0</v>
      </c>
      <c r="Z575" s="251">
        <v>1787160</v>
      </c>
      <c r="AA575" s="258">
        <v>1</v>
      </c>
      <c r="AB575" s="253">
        <v>25</v>
      </c>
      <c r="AC575" s="253">
        <v>0</v>
      </c>
      <c r="AD575" s="253">
        <v>25</v>
      </c>
    </row>
    <row r="576" spans="1:34" customHeight="1" ht="15">
      <c r="A576" s="246" t="s">
        <v>1471</v>
      </c>
      <c r="B576" s="246" t="s">
        <v>5</v>
      </c>
      <c r="C576" s="246" t="s">
        <v>1</v>
      </c>
      <c r="D576" s="246" t="s">
        <v>23</v>
      </c>
      <c r="E576" s="247" t="s">
        <v>131</v>
      </c>
      <c r="F576" s="246" t="s">
        <v>1472</v>
      </c>
      <c r="G576" s="248" t="s">
        <v>103</v>
      </c>
      <c r="H576" s="249" t="s">
        <v>1473</v>
      </c>
      <c r="I576" s="246" t="s">
        <v>7</v>
      </c>
      <c r="J576" s="246" t="s">
        <v>199</v>
      </c>
      <c r="K576" s="250">
        <v>4329275.63</v>
      </c>
      <c r="L576" s="250">
        <v>0</v>
      </c>
      <c r="M576" s="250">
        <v>1443091.88</v>
      </c>
      <c r="N576" s="250">
        <v>1443091.88</v>
      </c>
      <c r="O576" s="250">
        <v>7215459.38</v>
      </c>
      <c r="P576" s="246" t="s">
        <v>6</v>
      </c>
      <c r="Q576" s="246" t="s">
        <v>136</v>
      </c>
      <c r="R576" s="246" t="s">
        <v>164</v>
      </c>
      <c r="S576" s="252"/>
      <c r="T576" s="252"/>
      <c r="U576" s="251">
        <v>4500000</v>
      </c>
      <c r="V576" s="251">
        <v>1500000</v>
      </c>
      <c r="W576" s="251">
        <v>6000000</v>
      </c>
      <c r="X576" s="251">
        <v>4480835.62</v>
      </c>
      <c r="Y576" s="251">
        <v>1493611.88</v>
      </c>
      <c r="Z576" s="251">
        <v>5974447.5</v>
      </c>
      <c r="AA576" s="258">
        <v>1</v>
      </c>
      <c r="AB576" s="253">
        <v>125</v>
      </c>
      <c r="AC576" s="253">
        <v>63</v>
      </c>
      <c r="AD576" s="253">
        <v>188</v>
      </c>
    </row>
    <row r="577" spans="1:34" customHeight="1" ht="15">
      <c r="A577" s="246" t="s">
        <v>1474</v>
      </c>
      <c r="B577" s="246" t="s">
        <v>5</v>
      </c>
      <c r="C577" s="246" t="s">
        <v>1</v>
      </c>
      <c r="D577" s="246" t="s">
        <v>71</v>
      </c>
      <c r="E577" s="247" t="s">
        <v>131</v>
      </c>
      <c r="F577" s="246" t="s">
        <v>175</v>
      </c>
      <c r="G577" s="248" t="s">
        <v>133</v>
      </c>
      <c r="H577" s="249" t="s">
        <v>1475</v>
      </c>
      <c r="I577" s="246" t="s">
        <v>7</v>
      </c>
      <c r="J577" s="246" t="s">
        <v>199</v>
      </c>
      <c r="K577" s="250">
        <v>5048153.26</v>
      </c>
      <c r="L577" s="250">
        <v>0</v>
      </c>
      <c r="M577" s="250">
        <v>1682717.75</v>
      </c>
      <c r="N577" s="250">
        <v>1682717.75</v>
      </c>
      <c r="O577" s="250">
        <v>8413588.76</v>
      </c>
      <c r="P577" s="246" t="s">
        <v>6</v>
      </c>
      <c r="Q577" s="246" t="s">
        <v>136</v>
      </c>
      <c r="R577" s="246" t="s">
        <v>228</v>
      </c>
      <c r="S577" s="252"/>
      <c r="T577" s="252"/>
      <c r="U577" s="251">
        <v>6651448.92</v>
      </c>
      <c r="V577" s="251">
        <v>2217149.64</v>
      </c>
      <c r="W577" s="251">
        <v>8868598.560000001</v>
      </c>
      <c r="X577" s="251">
        <v>6615448.92</v>
      </c>
      <c r="Y577" s="251">
        <v>2205149.64</v>
      </c>
      <c r="Z577" s="251">
        <v>8820598.560000001</v>
      </c>
      <c r="AA577" s="258">
        <v>1</v>
      </c>
      <c r="AB577" s="253">
        <v>17</v>
      </c>
      <c r="AC577" s="253">
        <v>43</v>
      </c>
      <c r="AD577" s="253">
        <v>60</v>
      </c>
    </row>
    <row r="578" spans="1:34" customHeight="1" ht="15">
      <c r="A578" s="246" t="s">
        <v>1476</v>
      </c>
      <c r="B578" s="246" t="s">
        <v>5</v>
      </c>
      <c r="C578" s="246" t="s">
        <v>1</v>
      </c>
      <c r="D578" s="246" t="s">
        <v>31</v>
      </c>
      <c r="E578" s="247" t="s">
        <v>131</v>
      </c>
      <c r="F578" s="246" t="s">
        <v>192</v>
      </c>
      <c r="G578" s="248" t="s">
        <v>133</v>
      </c>
      <c r="H578" s="249" t="s">
        <v>1477</v>
      </c>
      <c r="I578" s="246" t="s">
        <v>7</v>
      </c>
      <c r="J578" s="246" t="s">
        <v>199</v>
      </c>
      <c r="K578" s="250">
        <v>8384161.59</v>
      </c>
      <c r="L578" s="250">
        <v>0</v>
      </c>
      <c r="M578" s="250">
        <v>2794720.53</v>
      </c>
      <c r="N578" s="250">
        <v>2794720.53</v>
      </c>
      <c r="O578" s="250">
        <v>13973602.65</v>
      </c>
      <c r="P578" s="246" t="s">
        <v>6</v>
      </c>
      <c r="Q578" s="246" t="s">
        <v>136</v>
      </c>
      <c r="R578" s="246" t="s">
        <v>147</v>
      </c>
      <c r="S578" s="252"/>
      <c r="T578" s="252"/>
      <c r="U578" s="251">
        <v>10811137.5</v>
      </c>
      <c r="V578" s="251">
        <v>3603712.5</v>
      </c>
      <c r="W578" s="251">
        <v>14414850</v>
      </c>
      <c r="X578" s="251">
        <v>10801162.5</v>
      </c>
      <c r="Y578" s="251">
        <v>1620387.5</v>
      </c>
      <c r="Z578" s="251">
        <v>12421550</v>
      </c>
      <c r="AA578" s="258">
        <v>1</v>
      </c>
      <c r="AB578" s="253">
        <v>52</v>
      </c>
      <c r="AC578" s="253">
        <v>51</v>
      </c>
      <c r="AD578" s="253">
        <v>103</v>
      </c>
    </row>
    <row r="579" spans="1:34" customHeight="1" ht="15">
      <c r="A579" s="246" t="s">
        <v>1478</v>
      </c>
      <c r="B579" s="246" t="s">
        <v>5</v>
      </c>
      <c r="C579" s="246" t="s">
        <v>4</v>
      </c>
      <c r="D579" s="246" t="s">
        <v>82</v>
      </c>
      <c r="E579" s="247" t="s">
        <v>279</v>
      </c>
      <c r="F579" s="246" t="s">
        <v>349</v>
      </c>
      <c r="G579" s="248" t="s">
        <v>103</v>
      </c>
      <c r="H579" s="249" t="s">
        <v>1479</v>
      </c>
      <c r="I579" s="246" t="s">
        <v>7</v>
      </c>
      <c r="J579" s="246" t="s">
        <v>199</v>
      </c>
      <c r="K579" s="250">
        <v>4356662.04</v>
      </c>
      <c r="L579" s="250">
        <v>0</v>
      </c>
      <c r="M579" s="250">
        <v>1452220.68</v>
      </c>
      <c r="N579" s="250">
        <v>1452220.68</v>
      </c>
      <c r="O579" s="250">
        <v>7261103.4</v>
      </c>
      <c r="P579" s="246" t="s">
        <v>6</v>
      </c>
      <c r="Q579" s="246" t="s">
        <v>136</v>
      </c>
      <c r="R579" s="246" t="s">
        <v>153</v>
      </c>
      <c r="S579" s="252"/>
      <c r="T579" s="252"/>
      <c r="U579" s="251">
        <v>4404240</v>
      </c>
      <c r="V579" s="251">
        <v>1468080</v>
      </c>
      <c r="W579" s="251">
        <v>5872320</v>
      </c>
      <c r="X579" s="251">
        <v>4393081.83</v>
      </c>
      <c r="Y579" s="251">
        <v>1464360.61</v>
      </c>
      <c r="Z579" s="251">
        <v>5857442.44</v>
      </c>
      <c r="AA579" s="258">
        <v>1</v>
      </c>
      <c r="AB579" s="253">
        <v>87</v>
      </c>
      <c r="AC579" s="253">
        <v>97</v>
      </c>
      <c r="AD579" s="253">
        <v>184</v>
      </c>
    </row>
    <row r="580" spans="1:34" customHeight="1" ht="15">
      <c r="A580" s="246" t="s">
        <v>1480</v>
      </c>
      <c r="B580" s="246" t="s">
        <v>5</v>
      </c>
      <c r="C580" s="246" t="s">
        <v>4</v>
      </c>
      <c r="D580" s="246" t="s">
        <v>82</v>
      </c>
      <c r="E580" s="247" t="s">
        <v>320</v>
      </c>
      <c r="F580" s="246" t="s">
        <v>321</v>
      </c>
      <c r="G580" s="248" t="s">
        <v>103</v>
      </c>
      <c r="H580" s="249" t="s">
        <v>1481</v>
      </c>
      <c r="I580" s="246" t="s">
        <v>16</v>
      </c>
      <c r="J580" s="246" t="s">
        <v>199</v>
      </c>
      <c r="K580" s="250">
        <v>6223686.02</v>
      </c>
      <c r="L580" s="250">
        <v>0</v>
      </c>
      <c r="M580" s="250">
        <v>2074562.01</v>
      </c>
      <c r="N580" s="250">
        <v>2074562.01</v>
      </c>
      <c r="O580" s="250">
        <v>10372810.03</v>
      </c>
      <c r="P580" s="246" t="s">
        <v>6</v>
      </c>
      <c r="Q580" s="246" t="s">
        <v>136</v>
      </c>
      <c r="R580" s="246" t="s">
        <v>137</v>
      </c>
      <c r="S580" s="252"/>
      <c r="T580" s="252"/>
      <c r="U580" s="251">
        <v>5900459.23</v>
      </c>
      <c r="V580" s="251">
        <v>1268560</v>
      </c>
      <c r="W580" s="251">
        <v>7169019.23</v>
      </c>
      <c r="X580" s="251">
        <v>7779607.52</v>
      </c>
      <c r="Y580" s="251">
        <v>2023677.51</v>
      </c>
      <c r="Z580" s="251">
        <v>9803285.029999999</v>
      </c>
      <c r="AA580" s="258">
        <v>1</v>
      </c>
      <c r="AB580" s="253">
        <v>95</v>
      </c>
      <c r="AC580" s="253">
        <v>7</v>
      </c>
      <c r="AD580" s="253">
        <v>102</v>
      </c>
    </row>
    <row r="581" spans="1:34" customHeight="1" ht="15">
      <c r="A581" s="246" t="s">
        <v>1482</v>
      </c>
      <c r="B581" s="246" t="s">
        <v>5</v>
      </c>
      <c r="C581" s="246" t="s">
        <v>4</v>
      </c>
      <c r="D581" s="246" t="s">
        <v>57</v>
      </c>
      <c r="E581" s="247" t="s">
        <v>272</v>
      </c>
      <c r="F581" s="246" t="s">
        <v>1483</v>
      </c>
      <c r="G581" s="248" t="s">
        <v>103</v>
      </c>
      <c r="H581" s="249" t="s">
        <v>1484</v>
      </c>
      <c r="I581" s="246" t="s">
        <v>16</v>
      </c>
      <c r="J581" s="246" t="s">
        <v>292</v>
      </c>
      <c r="K581" s="250">
        <v>21415896</v>
      </c>
      <c r="L581" s="250">
        <v>0</v>
      </c>
      <c r="M581" s="250">
        <v>7138632</v>
      </c>
      <c r="N581" s="250">
        <v>7138632</v>
      </c>
      <c r="O581" s="250">
        <v>35693160</v>
      </c>
      <c r="P581" s="246" t="s">
        <v>6</v>
      </c>
      <c r="Q581" s="246" t="s">
        <v>931</v>
      </c>
      <c r="R581" s="246" t="s">
        <v>1485</v>
      </c>
      <c r="S581" s="252"/>
      <c r="T581" s="252"/>
      <c r="U581" s="251">
        <v>26769870</v>
      </c>
      <c r="V581" s="251">
        <v>3477575.94</v>
      </c>
      <c r="W581" s="251">
        <v>30247445.94</v>
      </c>
      <c r="X581" s="251">
        <v>22312796.29</v>
      </c>
      <c r="Y581" s="251">
        <v>6723376.88</v>
      </c>
      <c r="Z581" s="251">
        <v>29036173.17</v>
      </c>
      <c r="AA581" s="258">
        <v>1</v>
      </c>
      <c r="AB581" s="253">
        <v>41</v>
      </c>
      <c r="AC581" s="253">
        <v>9</v>
      </c>
      <c r="AD581" s="253">
        <v>50</v>
      </c>
    </row>
    <row r="582" spans="1:34" customHeight="1" ht="15">
      <c r="A582" s="246" t="s">
        <v>1486</v>
      </c>
      <c r="B582" s="246" t="s">
        <v>5</v>
      </c>
      <c r="C582" s="246" t="s">
        <v>4</v>
      </c>
      <c r="D582" s="246" t="s">
        <v>82</v>
      </c>
      <c r="E582" s="247" t="s">
        <v>272</v>
      </c>
      <c r="F582" s="246" t="s">
        <v>343</v>
      </c>
      <c r="G582" s="248" t="s">
        <v>103</v>
      </c>
      <c r="H582" s="249" t="s">
        <v>1487</v>
      </c>
      <c r="I582" s="246" t="s">
        <v>7</v>
      </c>
      <c r="J582" s="246" t="s">
        <v>199</v>
      </c>
      <c r="K582" s="250">
        <v>7195864.42</v>
      </c>
      <c r="L582" s="250">
        <v>0</v>
      </c>
      <c r="M582" s="250">
        <v>2398621.47</v>
      </c>
      <c r="N582" s="250">
        <v>2398621.47</v>
      </c>
      <c r="O582" s="250">
        <v>11993107.36</v>
      </c>
      <c r="P582" s="246" t="s">
        <v>6</v>
      </c>
      <c r="Q582" s="246" t="s">
        <v>931</v>
      </c>
      <c r="R582" s="246" t="s">
        <v>1488</v>
      </c>
      <c r="S582" s="252"/>
      <c r="T582" s="252"/>
      <c r="U582" s="251">
        <v>8896639.83</v>
      </c>
      <c r="V582" s="251">
        <v>1301237.06</v>
      </c>
      <c r="W582" s="251">
        <v>10197876.89</v>
      </c>
      <c r="X582" s="251">
        <v>8552886.24</v>
      </c>
      <c r="Y582" s="251">
        <v>2433172.27</v>
      </c>
      <c r="Z582" s="251">
        <v>10986058.51</v>
      </c>
      <c r="AA582" s="258">
        <v>1</v>
      </c>
      <c r="AB582" s="253">
        <v>194</v>
      </c>
      <c r="AC582" s="253">
        <v>64</v>
      </c>
      <c r="AD582" s="253">
        <v>258</v>
      </c>
    </row>
    <row r="583" spans="1:34" customHeight="1" ht="15">
      <c r="A583" s="246" t="s">
        <v>1489</v>
      </c>
      <c r="B583" s="246" t="s">
        <v>5</v>
      </c>
      <c r="C583" s="246" t="s">
        <v>4</v>
      </c>
      <c r="D583" s="246" t="s">
        <v>82</v>
      </c>
      <c r="E583" s="247" t="s">
        <v>320</v>
      </c>
      <c r="F583" s="246" t="s">
        <v>321</v>
      </c>
      <c r="G583" s="248" t="s">
        <v>103</v>
      </c>
      <c r="H583" s="249" t="s">
        <v>1487</v>
      </c>
      <c r="I583" s="246" t="s">
        <v>7</v>
      </c>
      <c r="J583" s="246" t="s">
        <v>199</v>
      </c>
      <c r="K583" s="250">
        <v>7197622.73</v>
      </c>
      <c r="L583" s="250">
        <v>0</v>
      </c>
      <c r="M583" s="250">
        <v>2399207.58</v>
      </c>
      <c r="N583" s="250">
        <v>2399207.58</v>
      </c>
      <c r="O583" s="250">
        <v>11996037.89</v>
      </c>
      <c r="P583" s="246" t="s">
        <v>6</v>
      </c>
      <c r="Q583" s="246" t="s">
        <v>931</v>
      </c>
      <c r="R583" s="246" t="s">
        <v>1490</v>
      </c>
      <c r="S583" s="252"/>
      <c r="T583" s="252"/>
      <c r="U583" s="251">
        <v>4062363.17</v>
      </c>
      <c r="V583" s="251">
        <v>1354121.05</v>
      </c>
      <c r="W583" s="251">
        <v>5416484.22</v>
      </c>
      <c r="X583" s="251">
        <v>8574292.689999999</v>
      </c>
      <c r="Y583" s="251">
        <v>1187588.09</v>
      </c>
      <c r="Z583" s="251">
        <v>9761880.779999999</v>
      </c>
      <c r="AA583" s="258">
        <v>1</v>
      </c>
      <c r="AB583" s="253">
        <v>105</v>
      </c>
      <c r="AC583" s="253">
        <v>15</v>
      </c>
      <c r="AD583" s="253">
        <v>120</v>
      </c>
    </row>
    <row r="584" spans="1:34" customHeight="1" ht="15">
      <c r="A584" s="246" t="s">
        <v>1491</v>
      </c>
      <c r="B584" s="246" t="s">
        <v>5</v>
      </c>
      <c r="C584" s="246" t="s">
        <v>4</v>
      </c>
      <c r="D584" s="246" t="s">
        <v>58</v>
      </c>
      <c r="E584" s="247" t="s">
        <v>272</v>
      </c>
      <c r="F584" s="246" t="s">
        <v>387</v>
      </c>
      <c r="G584" s="248" t="s">
        <v>103</v>
      </c>
      <c r="H584" s="249" t="s">
        <v>1492</v>
      </c>
      <c r="I584" s="246" t="s">
        <v>16</v>
      </c>
      <c r="J584" s="246" t="s">
        <v>292</v>
      </c>
      <c r="K584" s="250">
        <v>53686256.16</v>
      </c>
      <c r="L584" s="250">
        <v>0</v>
      </c>
      <c r="M584" s="250">
        <v>17895418.72</v>
      </c>
      <c r="N584" s="250">
        <v>17895418.72</v>
      </c>
      <c r="O584" s="250">
        <v>89477093.59999999</v>
      </c>
      <c r="P584" s="246" t="s">
        <v>6</v>
      </c>
      <c r="Q584" s="246" t="s">
        <v>931</v>
      </c>
      <c r="R584" s="246" t="s">
        <v>1493</v>
      </c>
      <c r="S584" s="252"/>
      <c r="T584" s="252"/>
      <c r="U584" s="251">
        <v>51935040.12</v>
      </c>
      <c r="V584" s="251">
        <v>7575554.66</v>
      </c>
      <c r="W584" s="251">
        <v>59510594.78</v>
      </c>
      <c r="X584" s="251">
        <v>85680084.26000001</v>
      </c>
      <c r="Y584" s="251">
        <v>16452171.48</v>
      </c>
      <c r="Z584" s="251">
        <v>102132255.74</v>
      </c>
      <c r="AA584" s="258">
        <v>1</v>
      </c>
      <c r="AB584" s="253">
        <v>175</v>
      </c>
      <c r="AC584" s="253">
        <v>45</v>
      </c>
      <c r="AD584" s="253">
        <v>220</v>
      </c>
    </row>
    <row r="585" spans="1:34" customHeight="1" ht="15">
      <c r="A585" s="246" t="s">
        <v>1494</v>
      </c>
      <c r="B585" s="246" t="s">
        <v>5</v>
      </c>
      <c r="C585" s="246" t="s">
        <v>9</v>
      </c>
      <c r="D585" s="246" t="s">
        <v>60</v>
      </c>
      <c r="E585" s="247" t="s">
        <v>320</v>
      </c>
      <c r="F585" s="246" t="s">
        <v>1495</v>
      </c>
      <c r="G585" s="248" t="s">
        <v>133</v>
      </c>
      <c r="H585" s="249" t="s">
        <v>1496</v>
      </c>
      <c r="I585" s="246" t="s">
        <v>16</v>
      </c>
      <c r="J585" s="246" t="s">
        <v>292</v>
      </c>
      <c r="K585" s="250">
        <v>13326362.89</v>
      </c>
      <c r="L585" s="250">
        <v>0</v>
      </c>
      <c r="M585" s="250">
        <v>4442120.96</v>
      </c>
      <c r="N585" s="250">
        <v>4442120.96</v>
      </c>
      <c r="O585" s="250">
        <v>22210604.82</v>
      </c>
      <c r="P585" s="246" t="s">
        <v>6</v>
      </c>
      <c r="Q585" s="246" t="s">
        <v>136</v>
      </c>
      <c r="R585" s="246" t="s">
        <v>208</v>
      </c>
      <c r="S585" s="252"/>
      <c r="T585" s="252"/>
      <c r="U585" s="251">
        <v>18643033.13</v>
      </c>
      <c r="V585" s="251">
        <v>6214344.38</v>
      </c>
      <c r="W585" s="251">
        <v>24857377.51</v>
      </c>
      <c r="X585" s="251">
        <v>17917423.75</v>
      </c>
      <c r="Y585" s="251">
        <v>5968274.59</v>
      </c>
      <c r="Z585" s="251">
        <v>23885698.34</v>
      </c>
      <c r="AA585" s="258">
        <v>1</v>
      </c>
      <c r="AB585" s="253">
        <v>302</v>
      </c>
      <c r="AC585" s="253">
        <v>367</v>
      </c>
      <c r="AD585" s="253">
        <v>669</v>
      </c>
    </row>
    <row r="586" spans="1:34" customHeight="1" ht="15">
      <c r="A586" s="246" t="s">
        <v>1497</v>
      </c>
      <c r="B586" s="246" t="s">
        <v>5</v>
      </c>
      <c r="C586" s="246" t="s">
        <v>9</v>
      </c>
      <c r="D586" s="246" t="s">
        <v>60</v>
      </c>
      <c r="E586" s="247" t="s">
        <v>320</v>
      </c>
      <c r="F586" s="246" t="s">
        <v>450</v>
      </c>
      <c r="G586" s="248" t="s">
        <v>428</v>
      </c>
      <c r="H586" s="249" t="s">
        <v>504</v>
      </c>
      <c r="I586" s="246" t="s">
        <v>7</v>
      </c>
      <c r="J586" s="246" t="s">
        <v>292</v>
      </c>
      <c r="K586" s="250">
        <v>16149173.54</v>
      </c>
      <c r="L586" s="250">
        <v>0</v>
      </c>
      <c r="M586" s="250">
        <v>5383057.85</v>
      </c>
      <c r="N586" s="250">
        <v>5383057.85</v>
      </c>
      <c r="O586" s="250">
        <v>26915289.24</v>
      </c>
      <c r="P586" s="246" t="s">
        <v>6</v>
      </c>
      <c r="Q586" s="246" t="s">
        <v>136</v>
      </c>
      <c r="R586" s="246" t="s">
        <v>1040</v>
      </c>
      <c r="S586" s="252"/>
      <c r="T586" s="252"/>
      <c r="U586" s="251">
        <v>23346236.25</v>
      </c>
      <c r="V586" s="251">
        <v>7782078.75</v>
      </c>
      <c r="W586" s="251">
        <v>31128315</v>
      </c>
      <c r="X586" s="251">
        <v>17885913.05</v>
      </c>
      <c r="Y586" s="251">
        <v>5382276.56</v>
      </c>
      <c r="Z586" s="251">
        <v>23268189.61</v>
      </c>
      <c r="AA586" s="258">
        <v>1</v>
      </c>
      <c r="AB586" s="253">
        <v>474</v>
      </c>
      <c r="AC586" s="253">
        <v>103</v>
      </c>
      <c r="AD586" s="253">
        <v>577</v>
      </c>
    </row>
    <row r="587" spans="1:34" customHeight="1" ht="15">
      <c r="A587" s="246" t="s">
        <v>1498</v>
      </c>
      <c r="B587" s="246" t="s">
        <v>5</v>
      </c>
      <c r="C587" s="246" t="s">
        <v>9</v>
      </c>
      <c r="D587" s="246" t="s">
        <v>41</v>
      </c>
      <c r="E587" s="247" t="s">
        <v>324</v>
      </c>
      <c r="F587" s="246" t="s">
        <v>412</v>
      </c>
      <c r="G587" s="248" t="s">
        <v>133</v>
      </c>
      <c r="H587" s="249" t="s">
        <v>492</v>
      </c>
      <c r="I587" s="246" t="s">
        <v>16</v>
      </c>
      <c r="J587" s="246" t="s">
        <v>292</v>
      </c>
      <c r="K587" s="250">
        <v>18106367.53</v>
      </c>
      <c r="L587" s="250">
        <v>0</v>
      </c>
      <c r="M587" s="250">
        <v>6035455.84</v>
      </c>
      <c r="N587" s="250">
        <v>6035455.84</v>
      </c>
      <c r="O587" s="250">
        <v>30177279.21</v>
      </c>
      <c r="P587" s="246" t="s">
        <v>6</v>
      </c>
      <c r="Q587" s="246" t="s">
        <v>136</v>
      </c>
      <c r="R587" s="246" t="s">
        <v>1040</v>
      </c>
      <c r="S587" s="252"/>
      <c r="T587" s="252"/>
      <c r="U587" s="251">
        <v>26212025</v>
      </c>
      <c r="V587" s="251">
        <v>8737341.67</v>
      </c>
      <c r="W587" s="251">
        <v>34949366.67</v>
      </c>
      <c r="X587" s="251">
        <v>18173462.71</v>
      </c>
      <c r="Y587" s="251">
        <v>5879142.87</v>
      </c>
      <c r="Z587" s="251">
        <v>24052605.58</v>
      </c>
      <c r="AA587" s="258">
        <v>1</v>
      </c>
      <c r="AB587" s="253">
        <v>26</v>
      </c>
      <c r="AC587" s="253">
        <v>0</v>
      </c>
      <c r="AD587" s="253">
        <v>26</v>
      </c>
    </row>
    <row r="588" spans="1:34" customHeight="1" ht="15">
      <c r="A588" s="246" t="s">
        <v>1499</v>
      </c>
      <c r="B588" s="246" t="s">
        <v>5</v>
      </c>
      <c r="C588" s="246" t="s">
        <v>14</v>
      </c>
      <c r="D588" s="246" t="s">
        <v>76</v>
      </c>
      <c r="E588" s="247" t="s">
        <v>279</v>
      </c>
      <c r="F588" s="246" t="s">
        <v>1500</v>
      </c>
      <c r="G588" s="248" t="s">
        <v>103</v>
      </c>
      <c r="H588" s="249" t="s">
        <v>1501</v>
      </c>
      <c r="I588" s="246" t="s">
        <v>16</v>
      </c>
      <c r="J588" s="246" t="s">
        <v>199</v>
      </c>
      <c r="K588" s="250">
        <v>5963622.93</v>
      </c>
      <c r="L588" s="250">
        <v>0</v>
      </c>
      <c r="M588" s="250">
        <v>1987874.31</v>
      </c>
      <c r="N588" s="250">
        <v>1987874.31</v>
      </c>
      <c r="O588" s="250">
        <v>9939371.550000001</v>
      </c>
      <c r="P588" s="246" t="s">
        <v>6</v>
      </c>
      <c r="Q588" s="246" t="s">
        <v>136</v>
      </c>
      <c r="R588" s="246" t="s">
        <v>147</v>
      </c>
      <c r="S588" s="252"/>
      <c r="T588" s="252"/>
      <c r="U588" s="251">
        <v>6139744.5</v>
      </c>
      <c r="V588" s="251">
        <v>2046581.5</v>
      </c>
      <c r="W588" s="251">
        <v>8186326</v>
      </c>
      <c r="X588" s="251">
        <v>8390421.59</v>
      </c>
      <c r="Y588" s="251">
        <v>2796807.2</v>
      </c>
      <c r="Z588" s="251">
        <v>11187228.79</v>
      </c>
      <c r="AA588" s="258">
        <v>1</v>
      </c>
      <c r="AB588" s="253">
        <v>81</v>
      </c>
      <c r="AC588" s="253">
        <v>24</v>
      </c>
      <c r="AD588" s="253">
        <v>105</v>
      </c>
    </row>
    <row r="589" spans="1:34" customHeight="1" ht="15">
      <c r="A589" s="246" t="s">
        <v>1502</v>
      </c>
      <c r="B589" s="246" t="s">
        <v>5</v>
      </c>
      <c r="C589" s="246" t="s">
        <v>14</v>
      </c>
      <c r="D589" s="246" t="s">
        <v>25</v>
      </c>
      <c r="E589" s="247" t="s">
        <v>131</v>
      </c>
      <c r="F589" s="246" t="s">
        <v>757</v>
      </c>
      <c r="G589" s="248" t="s">
        <v>103</v>
      </c>
      <c r="H589" s="249" t="s">
        <v>1503</v>
      </c>
      <c r="I589" s="246" t="s">
        <v>7</v>
      </c>
      <c r="J589" s="246" t="s">
        <v>199</v>
      </c>
      <c r="K589" s="250">
        <v>2422245.9</v>
      </c>
      <c r="L589" s="250">
        <v>0</v>
      </c>
      <c r="M589" s="250">
        <v>807415.3</v>
      </c>
      <c r="N589" s="250">
        <v>807415.3</v>
      </c>
      <c r="O589" s="250">
        <v>4037076.5</v>
      </c>
      <c r="P589" s="246" t="s">
        <v>6</v>
      </c>
      <c r="Q589" s="246" t="s">
        <v>136</v>
      </c>
      <c r="R589" s="246" t="s">
        <v>137</v>
      </c>
      <c r="S589" s="252"/>
      <c r="T589" s="252"/>
      <c r="U589" s="251">
        <v>2472000</v>
      </c>
      <c r="V589" s="251">
        <v>824000</v>
      </c>
      <c r="W589" s="251">
        <v>3296000</v>
      </c>
      <c r="X589" s="251">
        <v>2472000</v>
      </c>
      <c r="Y589" s="251">
        <v>824000</v>
      </c>
      <c r="Z589" s="251">
        <v>3296000</v>
      </c>
      <c r="AA589" s="258">
        <v>1</v>
      </c>
      <c r="AB589" s="253">
        <v>375</v>
      </c>
      <c r="AC589" s="253">
        <v>1001</v>
      </c>
      <c r="AD589" s="253">
        <v>1376</v>
      </c>
    </row>
    <row r="590" spans="1:34" customHeight="1" ht="15">
      <c r="A590" s="246" t="s">
        <v>1504</v>
      </c>
      <c r="B590" s="246" t="s">
        <v>5</v>
      </c>
      <c r="C590" s="246" t="s">
        <v>14</v>
      </c>
      <c r="D590" s="246" t="s">
        <v>76</v>
      </c>
      <c r="E590" s="247" t="s">
        <v>279</v>
      </c>
      <c r="F590" s="246" t="s">
        <v>550</v>
      </c>
      <c r="G590" s="248" t="s">
        <v>133</v>
      </c>
      <c r="H590" s="249" t="s">
        <v>1505</v>
      </c>
      <c r="I590" s="246" t="s">
        <v>7</v>
      </c>
      <c r="J590" s="246" t="s">
        <v>199</v>
      </c>
      <c r="K590" s="250">
        <v>7376559.34</v>
      </c>
      <c r="L590" s="250">
        <v>0</v>
      </c>
      <c r="M590" s="250">
        <v>2458853.11</v>
      </c>
      <c r="N590" s="250">
        <v>2458853.11</v>
      </c>
      <c r="O590" s="250">
        <v>12294265.57</v>
      </c>
      <c r="P590" s="246" t="s">
        <v>6</v>
      </c>
      <c r="Q590" s="246" t="s">
        <v>136</v>
      </c>
      <c r="R590" s="246" t="s">
        <v>137</v>
      </c>
      <c r="S590" s="252"/>
      <c r="T590" s="252"/>
      <c r="U590" s="251">
        <v>7431102.34</v>
      </c>
      <c r="V590" s="251">
        <v>2477034.11</v>
      </c>
      <c r="W590" s="251">
        <v>9908136.449999999</v>
      </c>
      <c r="X590" s="251">
        <v>7405218.07</v>
      </c>
      <c r="Y590" s="251">
        <v>2468406.02</v>
      </c>
      <c r="Z590" s="251">
        <v>9873624.09</v>
      </c>
      <c r="AA590" s="258">
        <v>1</v>
      </c>
      <c r="AB590" s="253">
        <v>38</v>
      </c>
      <c r="AC590" s="253">
        <v>2</v>
      </c>
      <c r="AD590" s="253">
        <v>40</v>
      </c>
    </row>
    <row r="591" spans="1:34" customHeight="1" ht="15">
      <c r="A591" s="246" t="s">
        <v>1506</v>
      </c>
      <c r="B591" s="246" t="s">
        <v>5</v>
      </c>
      <c r="C591" s="246" t="s">
        <v>14</v>
      </c>
      <c r="D591" s="246" t="s">
        <v>95</v>
      </c>
      <c r="E591" s="247" t="s">
        <v>279</v>
      </c>
      <c r="F591" s="246" t="s">
        <v>651</v>
      </c>
      <c r="G591" s="248" t="s">
        <v>103</v>
      </c>
      <c r="H591" s="249" t="s">
        <v>1507</v>
      </c>
      <c r="I591" s="246" t="s">
        <v>7</v>
      </c>
      <c r="J591" s="246" t="s">
        <v>292</v>
      </c>
      <c r="K591" s="250">
        <v>9761100</v>
      </c>
      <c r="L591" s="250">
        <v>0</v>
      </c>
      <c r="M591" s="250">
        <v>3253700</v>
      </c>
      <c r="N591" s="250">
        <v>3253700</v>
      </c>
      <c r="O591" s="250">
        <v>16268500</v>
      </c>
      <c r="P591" s="246" t="s">
        <v>6</v>
      </c>
      <c r="Q591" s="246" t="s">
        <v>136</v>
      </c>
      <c r="R591" s="246" t="s">
        <v>137</v>
      </c>
      <c r="S591" s="252"/>
      <c r="T591" s="252"/>
      <c r="U591" s="251">
        <v>9770566.630000001</v>
      </c>
      <c r="V591" s="251">
        <v>3256855.54</v>
      </c>
      <c r="W591" s="251">
        <v>13027422.17</v>
      </c>
      <c r="X591" s="251">
        <v>9766109.289999999</v>
      </c>
      <c r="Y591" s="251">
        <v>3255369.77</v>
      </c>
      <c r="Z591" s="251">
        <v>13021479.06</v>
      </c>
      <c r="AA591" s="258">
        <v>1</v>
      </c>
      <c r="AB591" s="253">
        <v>30</v>
      </c>
      <c r="AC591" s="253">
        <v>13</v>
      </c>
      <c r="AD591" s="253">
        <v>43</v>
      </c>
    </row>
    <row r="592" spans="1:34" customHeight="1" ht="15">
      <c r="A592" s="246" t="s">
        <v>1508</v>
      </c>
      <c r="B592" s="246" t="s">
        <v>5</v>
      </c>
      <c r="C592" s="246" t="s">
        <v>14</v>
      </c>
      <c r="D592" s="246" t="s">
        <v>95</v>
      </c>
      <c r="E592" s="247" t="s">
        <v>272</v>
      </c>
      <c r="F592" s="246" t="s">
        <v>777</v>
      </c>
      <c r="G592" s="248" t="s">
        <v>103</v>
      </c>
      <c r="H592" s="249" t="s">
        <v>1509</v>
      </c>
      <c r="I592" s="246" t="s">
        <v>7</v>
      </c>
      <c r="J592" s="246" t="s">
        <v>199</v>
      </c>
      <c r="K592" s="250">
        <v>7541160</v>
      </c>
      <c r="L592" s="250">
        <v>0</v>
      </c>
      <c r="M592" s="250">
        <v>2513720</v>
      </c>
      <c r="N592" s="250">
        <v>2513720</v>
      </c>
      <c r="O592" s="250">
        <v>12568600</v>
      </c>
      <c r="P592" s="246" t="s">
        <v>6</v>
      </c>
      <c r="Q592" s="246" t="s">
        <v>136</v>
      </c>
      <c r="R592" s="246" t="s">
        <v>137</v>
      </c>
      <c r="S592" s="252"/>
      <c r="T592" s="252"/>
      <c r="U592" s="251">
        <v>8144232.96</v>
      </c>
      <c r="V592" s="251">
        <v>2714744.32</v>
      </c>
      <c r="W592" s="251">
        <v>10858977.28</v>
      </c>
      <c r="X592" s="251">
        <v>8011092.85</v>
      </c>
      <c r="Y592" s="251">
        <v>2670364.28</v>
      </c>
      <c r="Z592" s="251">
        <v>10681457.13</v>
      </c>
      <c r="AA592" s="258">
        <v>1</v>
      </c>
      <c r="AB592" s="253">
        <v>64</v>
      </c>
      <c r="AC592" s="253">
        <v>67</v>
      </c>
      <c r="AD592" s="253">
        <v>131</v>
      </c>
    </row>
    <row r="593" spans="1:34" customHeight="1" ht="15">
      <c r="A593" s="246" t="s">
        <v>1510</v>
      </c>
      <c r="B593" s="246" t="s">
        <v>5</v>
      </c>
      <c r="C593" s="246" t="s">
        <v>14</v>
      </c>
      <c r="D593" s="246" t="s">
        <v>76</v>
      </c>
      <c r="E593" s="247" t="s">
        <v>324</v>
      </c>
      <c r="F593" s="246" t="s">
        <v>802</v>
      </c>
      <c r="G593" s="248" t="s">
        <v>428</v>
      </c>
      <c r="H593" s="249" t="s">
        <v>1511</v>
      </c>
      <c r="I593" s="246" t="s">
        <v>16</v>
      </c>
      <c r="J593" s="246" t="s">
        <v>292</v>
      </c>
      <c r="K593" s="250">
        <v>59309400</v>
      </c>
      <c r="L593" s="250">
        <v>0</v>
      </c>
      <c r="M593" s="250">
        <v>19769800</v>
      </c>
      <c r="N593" s="250">
        <v>19769800</v>
      </c>
      <c r="O593" s="250">
        <v>98849000</v>
      </c>
      <c r="P593" s="246" t="s">
        <v>6</v>
      </c>
      <c r="Q593" s="246" t="s">
        <v>136</v>
      </c>
      <c r="R593" s="246" t="s">
        <v>153</v>
      </c>
      <c r="S593" s="252"/>
      <c r="T593" s="252"/>
      <c r="U593" s="251">
        <v>74737412.37</v>
      </c>
      <c r="V593" s="251">
        <v>24912470.79</v>
      </c>
      <c r="W593" s="251">
        <v>99649883.16</v>
      </c>
      <c r="X593" s="251">
        <v>74136750</v>
      </c>
      <c r="Y593" s="251">
        <v>24712250</v>
      </c>
      <c r="Z593" s="251">
        <v>98849000</v>
      </c>
      <c r="AA593" s="258">
        <v>1</v>
      </c>
      <c r="AB593" s="253">
        <v>735</v>
      </c>
      <c r="AC593" s="253">
        <v>185</v>
      </c>
      <c r="AD593" s="253">
        <v>920</v>
      </c>
    </row>
    <row r="594" spans="1:34">
      <c r="A594" s="246" t="s">
        <v>1512</v>
      </c>
      <c r="B594" s="246" t="s">
        <v>5</v>
      </c>
      <c r="C594" s="246" t="s">
        <v>14</v>
      </c>
      <c r="D594" s="246" t="s">
        <v>76</v>
      </c>
      <c r="E594" s="247" t="s">
        <v>324</v>
      </c>
      <c r="F594" s="246" t="s">
        <v>536</v>
      </c>
      <c r="G594" s="248" t="s">
        <v>133</v>
      </c>
      <c r="H594" s="249" t="s">
        <v>1492</v>
      </c>
      <c r="I594" s="246" t="s">
        <v>16</v>
      </c>
      <c r="J594" s="246" t="s">
        <v>292</v>
      </c>
      <c r="K594" s="250">
        <v>58738971.02</v>
      </c>
      <c r="L594" s="250">
        <v>0</v>
      </c>
      <c r="M594" s="250">
        <v>19579657.01</v>
      </c>
      <c r="N594" s="250">
        <v>19579657.01</v>
      </c>
      <c r="O594" s="250">
        <v>97898285.03</v>
      </c>
      <c r="P594" s="246" t="s">
        <v>6</v>
      </c>
      <c r="Q594" s="246" t="s">
        <v>931</v>
      </c>
      <c r="R594" s="246" t="s">
        <v>1513</v>
      </c>
      <c r="S594" s="252"/>
      <c r="T594" s="252"/>
      <c r="U594" s="251">
        <v>73423713.77</v>
      </c>
      <c r="V594" s="251">
        <v>24474571.26</v>
      </c>
      <c r="W594" s="251">
        <v>97898285.03</v>
      </c>
      <c r="X594" s="251">
        <v>67411152.62</v>
      </c>
      <c r="Y594" s="251">
        <v>22470384.21</v>
      </c>
      <c r="Z594" s="251">
        <v>89881536.83</v>
      </c>
      <c r="AA594" s="258">
        <v>1</v>
      </c>
      <c r="AB594" s="253">
        <v>63</v>
      </c>
      <c r="AC594" s="253">
        <v>58</v>
      </c>
      <c r="AD594" s="253">
        <v>121</v>
      </c>
    </row>
    <row r="595" spans="1:34">
      <c r="A595" s="246" t="s">
        <v>1514</v>
      </c>
      <c r="B595" s="246" t="s">
        <v>5</v>
      </c>
      <c r="C595" s="246" t="s">
        <v>14</v>
      </c>
      <c r="D595" s="246" t="s">
        <v>76</v>
      </c>
      <c r="E595" s="247" t="s">
        <v>279</v>
      </c>
      <c r="F595" s="246" t="s">
        <v>1500</v>
      </c>
      <c r="G595" s="248" t="s">
        <v>103</v>
      </c>
      <c r="H595" s="249" t="s">
        <v>1515</v>
      </c>
      <c r="I595" s="246" t="s">
        <v>16</v>
      </c>
      <c r="J595" s="246" t="s">
        <v>292</v>
      </c>
      <c r="K595" s="250">
        <v>14193813.26</v>
      </c>
      <c r="L595" s="250">
        <v>0</v>
      </c>
      <c r="M595" s="250">
        <v>4731271.09</v>
      </c>
      <c r="N595" s="250">
        <v>4731271.09</v>
      </c>
      <c r="O595" s="250">
        <v>23656355.44</v>
      </c>
      <c r="P595" s="246" t="s">
        <v>6</v>
      </c>
      <c r="Q595" s="246" t="s">
        <v>865</v>
      </c>
      <c r="R595" s="246" t="s">
        <v>1516</v>
      </c>
      <c r="S595" s="252"/>
      <c r="T595" s="252"/>
      <c r="U595" s="251">
        <v>17742266.58</v>
      </c>
      <c r="V595" s="251">
        <v>5914088.86</v>
      </c>
      <c r="W595" s="251">
        <v>23656355.44</v>
      </c>
      <c r="X595" s="251">
        <v>17670266.58</v>
      </c>
      <c r="Y595" s="251">
        <v>5890088.86</v>
      </c>
      <c r="Z595" s="251">
        <v>23560355.44</v>
      </c>
      <c r="AA595" s="258">
        <v>1</v>
      </c>
      <c r="AB595" s="253">
        <v>41</v>
      </c>
      <c r="AC595" s="253">
        <v>14</v>
      </c>
      <c r="AD595" s="253">
        <v>55</v>
      </c>
    </row>
    <row r="596" spans="1:34">
      <c r="A596" s="246" t="s">
        <v>1517</v>
      </c>
      <c r="B596" s="246" t="s">
        <v>5</v>
      </c>
      <c r="C596" s="246" t="s">
        <v>14</v>
      </c>
      <c r="D596" s="246" t="s">
        <v>76</v>
      </c>
      <c r="E596" s="247" t="s">
        <v>272</v>
      </c>
      <c r="F596" s="246" t="s">
        <v>796</v>
      </c>
      <c r="G596" s="248" t="s">
        <v>133</v>
      </c>
      <c r="H596" s="249" t="s">
        <v>1518</v>
      </c>
      <c r="I596" s="246" t="s">
        <v>16</v>
      </c>
      <c r="J596" s="246" t="s">
        <v>292</v>
      </c>
      <c r="K596" s="250">
        <v>59987204.4</v>
      </c>
      <c r="L596" s="250">
        <v>0</v>
      </c>
      <c r="M596" s="250">
        <v>19995734.8</v>
      </c>
      <c r="N596" s="250">
        <v>19995734.8</v>
      </c>
      <c r="O596" s="250">
        <v>99978674</v>
      </c>
      <c r="P596" s="246" t="s">
        <v>6</v>
      </c>
      <c r="Q596" s="246" t="s">
        <v>136</v>
      </c>
      <c r="R596" s="246" t="s">
        <v>137</v>
      </c>
      <c r="S596" s="252"/>
      <c r="T596" s="252"/>
      <c r="U596" s="251">
        <v>74984006.23</v>
      </c>
      <c r="V596" s="251">
        <v>22566659.19</v>
      </c>
      <c r="W596" s="251">
        <v>97550665.42</v>
      </c>
      <c r="X596" s="251">
        <v>74984005.51000001</v>
      </c>
      <c r="Y596" s="251">
        <v>24994668.51</v>
      </c>
      <c r="Z596" s="251">
        <v>99978674.02</v>
      </c>
      <c r="AA596" s="258">
        <v>9</v>
      </c>
      <c r="AB596" s="253">
        <v>213</v>
      </c>
      <c r="AC596" s="253">
        <v>80</v>
      </c>
      <c r="AD596" s="253">
        <v>293</v>
      </c>
    </row>
    <row r="597" spans="1:34">
      <c r="A597" s="246" t="s">
        <v>1519</v>
      </c>
      <c r="B597" s="246" t="s">
        <v>10</v>
      </c>
      <c r="C597" s="246" t="s">
        <v>18</v>
      </c>
      <c r="D597" s="246" t="s">
        <v>83</v>
      </c>
      <c r="E597" s="247" t="s">
        <v>324</v>
      </c>
      <c r="F597" s="246" t="s">
        <v>1520</v>
      </c>
      <c r="G597" s="248" t="s">
        <v>103</v>
      </c>
      <c r="H597" s="249" t="s">
        <v>1521</v>
      </c>
      <c r="I597" s="246" t="s">
        <v>7</v>
      </c>
      <c r="J597" s="246" t="s">
        <v>199</v>
      </c>
      <c r="K597" s="250">
        <v>6267546.31</v>
      </c>
      <c r="L597" s="250">
        <v>0</v>
      </c>
      <c r="M597" s="250">
        <v>2089182.1</v>
      </c>
      <c r="N597" s="250">
        <v>2089182.1</v>
      </c>
      <c r="O597" s="250">
        <v>10445910.51</v>
      </c>
      <c r="P597" s="246" t="s">
        <v>6</v>
      </c>
      <c r="Q597" s="246" t="s">
        <v>136</v>
      </c>
      <c r="R597" s="246" t="s">
        <v>137</v>
      </c>
      <c r="S597" s="252"/>
      <c r="T597" s="252"/>
      <c r="U597" s="251">
        <v>6227549.59</v>
      </c>
      <c r="V597" s="251">
        <v>2075849.86</v>
      </c>
      <c r="W597" s="251">
        <v>8303399.45</v>
      </c>
      <c r="X597" s="251">
        <v>6227549.59</v>
      </c>
      <c r="Y597" s="251">
        <v>2075849.86</v>
      </c>
      <c r="Z597" s="251">
        <v>8303399.45</v>
      </c>
      <c r="AA597" s="258">
        <v>1</v>
      </c>
      <c r="AB597" s="253">
        <v>33</v>
      </c>
      <c r="AC597" s="253">
        <v>27</v>
      </c>
      <c r="AD597" s="253">
        <v>60</v>
      </c>
    </row>
    <row r="598" spans="1:34">
      <c r="A598" s="246" t="s">
        <v>1522</v>
      </c>
      <c r="B598" s="246" t="s">
        <v>10</v>
      </c>
      <c r="C598" s="246" t="s">
        <v>18</v>
      </c>
      <c r="D598" s="246" t="s">
        <v>83</v>
      </c>
      <c r="E598" s="247" t="s">
        <v>320</v>
      </c>
      <c r="F598" s="246" t="s">
        <v>1523</v>
      </c>
      <c r="G598" s="248" t="s">
        <v>103</v>
      </c>
      <c r="H598" s="249" t="s">
        <v>1524</v>
      </c>
      <c r="I598" s="246" t="s">
        <v>7</v>
      </c>
      <c r="J598" s="246" t="s">
        <v>199</v>
      </c>
      <c r="K598" s="250">
        <v>4571358.06</v>
      </c>
      <c r="L598" s="250">
        <v>0</v>
      </c>
      <c r="M598" s="250">
        <v>1523786.02</v>
      </c>
      <c r="N598" s="250">
        <v>1523786.02</v>
      </c>
      <c r="O598" s="250">
        <v>7618930.1</v>
      </c>
      <c r="P598" s="246" t="s">
        <v>6</v>
      </c>
      <c r="Q598" s="246" t="s">
        <v>136</v>
      </c>
      <c r="R598" s="246" t="s">
        <v>137</v>
      </c>
      <c r="S598" s="252"/>
      <c r="T598" s="252"/>
      <c r="U598" s="251">
        <v>4395528.35</v>
      </c>
      <c r="V598" s="251">
        <v>1465176.11</v>
      </c>
      <c r="W598" s="251">
        <v>5860704.46</v>
      </c>
      <c r="X598" s="251">
        <v>4395528.35</v>
      </c>
      <c r="Y598" s="251">
        <v>1465176.11</v>
      </c>
      <c r="Z598" s="251">
        <v>5860704.46</v>
      </c>
      <c r="AA598" s="258">
        <v>1</v>
      </c>
      <c r="AB598" s="253">
        <v>35</v>
      </c>
      <c r="AC598" s="253">
        <v>7</v>
      </c>
      <c r="AD598" s="253">
        <v>42</v>
      </c>
    </row>
    <row r="599" spans="1:34">
      <c r="A599" s="246" t="s">
        <v>1525</v>
      </c>
      <c r="B599" s="246" t="s">
        <v>10</v>
      </c>
      <c r="C599" s="246" t="s">
        <v>18</v>
      </c>
      <c r="D599" s="246" t="s">
        <v>63</v>
      </c>
      <c r="E599" s="247" t="s">
        <v>320</v>
      </c>
      <c r="F599" s="246" t="s">
        <v>303</v>
      </c>
      <c r="G599" s="248" t="s">
        <v>133</v>
      </c>
      <c r="H599" s="249" t="s">
        <v>1526</v>
      </c>
      <c r="I599" s="246" t="s">
        <v>16</v>
      </c>
      <c r="J599" s="246" t="s">
        <v>199</v>
      </c>
      <c r="K599" s="250">
        <v>4979024.73</v>
      </c>
      <c r="L599" s="250">
        <v>0</v>
      </c>
      <c r="M599" s="250">
        <v>1659674.91</v>
      </c>
      <c r="N599" s="250">
        <v>1659674.91</v>
      </c>
      <c r="O599" s="250">
        <v>8298374.55</v>
      </c>
      <c r="P599" s="246" t="s">
        <v>6</v>
      </c>
      <c r="Q599" s="246" t="s">
        <v>931</v>
      </c>
      <c r="R599" s="246" t="s">
        <v>1527</v>
      </c>
      <c r="S599" s="252"/>
      <c r="T599" s="252"/>
      <c r="U599" s="251">
        <v>6223780.91</v>
      </c>
      <c r="V599" s="251">
        <v>2074593.64</v>
      </c>
      <c r="W599" s="251">
        <v>8298374.55</v>
      </c>
      <c r="X599" s="251">
        <v>2189659.5</v>
      </c>
      <c r="Y599" s="251">
        <v>729886.5</v>
      </c>
      <c r="Z599" s="251">
        <v>2919546</v>
      </c>
      <c r="AA599" s="258">
        <v>1</v>
      </c>
      <c r="AB599" s="253">
        <v>0</v>
      </c>
      <c r="AC599" s="253">
        <v>0</v>
      </c>
      <c r="AD599" s="253">
        <v>0</v>
      </c>
    </row>
    <row r="600" spans="1:34">
      <c r="A600" s="246" t="s">
        <v>1528</v>
      </c>
      <c r="B600" s="246" t="s">
        <v>10</v>
      </c>
      <c r="C600" s="246" t="s">
        <v>18</v>
      </c>
      <c r="D600" s="246" t="s">
        <v>29</v>
      </c>
      <c r="E600" s="247" t="s">
        <v>272</v>
      </c>
      <c r="F600" s="246" t="s">
        <v>1529</v>
      </c>
      <c r="G600" s="248" t="s">
        <v>103</v>
      </c>
      <c r="H600" s="249" t="s">
        <v>1530</v>
      </c>
      <c r="I600" s="246" t="s">
        <v>16</v>
      </c>
      <c r="J600" s="246" t="s">
        <v>199</v>
      </c>
      <c r="K600" s="250">
        <v>2660210.18</v>
      </c>
      <c r="L600" s="250">
        <v>0</v>
      </c>
      <c r="M600" s="250">
        <v>886736.73</v>
      </c>
      <c r="N600" s="250">
        <v>886736.73</v>
      </c>
      <c r="O600" s="250">
        <v>4433683.64</v>
      </c>
      <c r="P600" s="246" t="s">
        <v>6</v>
      </c>
      <c r="Q600" s="246" t="s">
        <v>136</v>
      </c>
      <c r="R600" s="246" t="s">
        <v>137</v>
      </c>
      <c r="S600" s="252"/>
      <c r="T600" s="252"/>
      <c r="U600" s="251">
        <v>2635019.07</v>
      </c>
      <c r="V600" s="251">
        <v>878339.7</v>
      </c>
      <c r="W600" s="251">
        <v>3513358.77</v>
      </c>
      <c r="X600" s="251">
        <v>2635019.07</v>
      </c>
      <c r="Y600" s="251">
        <v>878339.7</v>
      </c>
      <c r="Z600" s="251">
        <v>3513358.77</v>
      </c>
      <c r="AA600" s="258">
        <v>4</v>
      </c>
      <c r="AB600" s="253">
        <v>52</v>
      </c>
      <c r="AC600" s="253">
        <v>38</v>
      </c>
      <c r="AD600" s="253">
        <v>90</v>
      </c>
    </row>
    <row r="601" spans="1:34">
      <c r="A601" s="246" t="s">
        <v>1531</v>
      </c>
      <c r="B601" s="246" t="s">
        <v>10</v>
      </c>
      <c r="C601" s="246" t="s">
        <v>18</v>
      </c>
      <c r="D601" s="246" t="s">
        <v>83</v>
      </c>
      <c r="E601" s="247" t="s">
        <v>272</v>
      </c>
      <c r="F601" s="246" t="s">
        <v>868</v>
      </c>
      <c r="G601" s="248" t="s">
        <v>133</v>
      </c>
      <c r="H601" s="249" t="s">
        <v>1532</v>
      </c>
      <c r="I601" s="246" t="s">
        <v>12</v>
      </c>
      <c r="J601" s="246" t="s">
        <v>135</v>
      </c>
      <c r="K601" s="250">
        <v>123364.8</v>
      </c>
      <c r="L601" s="250">
        <v>0</v>
      </c>
      <c r="M601" s="250">
        <v>41121.6</v>
      </c>
      <c r="N601" s="250">
        <v>41121.6</v>
      </c>
      <c r="O601" s="250">
        <v>205608</v>
      </c>
      <c r="P601" s="246" t="s">
        <v>6</v>
      </c>
      <c r="Q601" s="246" t="s">
        <v>136</v>
      </c>
      <c r="R601" s="246" t="s">
        <v>870</v>
      </c>
      <c r="S601" s="252"/>
      <c r="T601" s="252"/>
      <c r="U601" s="251">
        <v>154206</v>
      </c>
      <c r="V601" s="251">
        <v>51402</v>
      </c>
      <c r="W601" s="251">
        <v>205608</v>
      </c>
      <c r="X601" s="251">
        <v>154206</v>
      </c>
      <c r="Y601" s="251">
        <v>51402</v>
      </c>
      <c r="Z601" s="251">
        <v>205608</v>
      </c>
      <c r="AA601" s="258">
        <v>1</v>
      </c>
      <c r="AB601" s="253">
        <v>19</v>
      </c>
      <c r="AC601" s="253">
        <v>51</v>
      </c>
      <c r="AD601" s="253">
        <v>70</v>
      </c>
    </row>
    <row r="602" spans="1:34">
      <c r="A602" s="246" t="s">
        <v>1533</v>
      </c>
      <c r="B602" s="246" t="s">
        <v>10</v>
      </c>
      <c r="C602" s="246" t="s">
        <v>18</v>
      </c>
      <c r="D602" s="246" t="s">
        <v>29</v>
      </c>
      <c r="E602" s="247" t="s">
        <v>320</v>
      </c>
      <c r="F602" s="246" t="s">
        <v>1534</v>
      </c>
      <c r="G602" s="248" t="s">
        <v>103</v>
      </c>
      <c r="H602" s="249" t="s">
        <v>1535</v>
      </c>
      <c r="I602" s="246" t="s">
        <v>16</v>
      </c>
      <c r="J602" s="246" t="s">
        <v>292</v>
      </c>
      <c r="K602" s="250">
        <v>11169254.82</v>
      </c>
      <c r="L602" s="250">
        <v>0</v>
      </c>
      <c r="M602" s="250">
        <v>3723084.94</v>
      </c>
      <c r="N602" s="250">
        <v>3723084.94</v>
      </c>
      <c r="O602" s="250">
        <v>18615424.7</v>
      </c>
      <c r="P602" s="246" t="s">
        <v>6</v>
      </c>
      <c r="Q602" s="246" t="s">
        <v>136</v>
      </c>
      <c r="R602" s="246" t="s">
        <v>137</v>
      </c>
      <c r="S602" s="252"/>
      <c r="T602" s="252"/>
      <c r="U602" s="251">
        <v>10863243.75</v>
      </c>
      <c r="V602" s="251">
        <v>3621081.25</v>
      </c>
      <c r="W602" s="251">
        <v>14484325</v>
      </c>
      <c r="X602" s="251">
        <v>10863243.75</v>
      </c>
      <c r="Y602" s="251">
        <v>3621081.25</v>
      </c>
      <c r="Z602" s="251">
        <v>14484325</v>
      </c>
      <c r="AA602" s="258">
        <v>1</v>
      </c>
      <c r="AB602" s="253">
        <v>15</v>
      </c>
      <c r="AC602" s="253">
        <v>11</v>
      </c>
      <c r="AD602" s="253">
        <v>26</v>
      </c>
    </row>
    <row r="603" spans="1:34">
      <c r="A603" s="246" t="s">
        <v>1536</v>
      </c>
      <c r="B603" s="246" t="s">
        <v>10</v>
      </c>
      <c r="C603" s="246" t="s">
        <v>18</v>
      </c>
      <c r="D603" s="246" t="s">
        <v>83</v>
      </c>
      <c r="E603" s="247" t="s">
        <v>320</v>
      </c>
      <c r="F603" s="246" t="s">
        <v>860</v>
      </c>
      <c r="G603" s="248" t="s">
        <v>103</v>
      </c>
      <c r="H603" s="249" t="s">
        <v>1537</v>
      </c>
      <c r="I603" s="246" t="s">
        <v>12</v>
      </c>
      <c r="J603" s="246" t="s">
        <v>135</v>
      </c>
      <c r="K603" s="250">
        <v>451436.4</v>
      </c>
      <c r="L603" s="250">
        <v>0</v>
      </c>
      <c r="M603" s="250">
        <v>150478.8</v>
      </c>
      <c r="N603" s="250">
        <v>150478.8</v>
      </c>
      <c r="O603" s="250">
        <v>752394</v>
      </c>
      <c r="P603" s="246" t="s">
        <v>6</v>
      </c>
      <c r="Q603" s="246" t="s">
        <v>136</v>
      </c>
      <c r="R603" s="246" t="s">
        <v>870</v>
      </c>
      <c r="S603" s="252"/>
      <c r="T603" s="252"/>
      <c r="U603" s="251">
        <v>536478</v>
      </c>
      <c r="V603" s="251">
        <v>178826</v>
      </c>
      <c r="W603" s="251">
        <v>715304</v>
      </c>
      <c r="X603" s="251">
        <v>536478</v>
      </c>
      <c r="Y603" s="251">
        <v>178826</v>
      </c>
      <c r="Z603" s="251">
        <v>715304</v>
      </c>
      <c r="AA603" s="258">
        <v>1</v>
      </c>
      <c r="AB603" s="253">
        <v>51</v>
      </c>
      <c r="AC603" s="253">
        <v>9</v>
      </c>
      <c r="AD603" s="253">
        <v>60</v>
      </c>
    </row>
    <row r="604" spans="1:34">
      <c r="A604" s="246" t="s">
        <v>1538</v>
      </c>
      <c r="B604" s="246" t="s">
        <v>10</v>
      </c>
      <c r="C604" s="246" t="s">
        <v>18</v>
      </c>
      <c r="D604" s="246" t="s">
        <v>83</v>
      </c>
      <c r="E604" s="247" t="s">
        <v>272</v>
      </c>
      <c r="F604" s="246" t="s">
        <v>1539</v>
      </c>
      <c r="G604" s="248" t="s">
        <v>103</v>
      </c>
      <c r="H604" s="249" t="s">
        <v>1540</v>
      </c>
      <c r="I604" s="246" t="s">
        <v>7</v>
      </c>
      <c r="J604" s="246" t="s">
        <v>292</v>
      </c>
      <c r="K604" s="250">
        <v>33540639.09</v>
      </c>
      <c r="L604" s="250">
        <v>0</v>
      </c>
      <c r="M604" s="250">
        <v>11180213.03</v>
      </c>
      <c r="N604" s="250">
        <v>11180213.03</v>
      </c>
      <c r="O604" s="250">
        <v>55901065.15</v>
      </c>
      <c r="P604" s="246" t="s">
        <v>6</v>
      </c>
      <c r="Q604" s="246" t="s">
        <v>136</v>
      </c>
      <c r="R604" s="246" t="s">
        <v>137</v>
      </c>
      <c r="S604" s="252"/>
      <c r="T604" s="252"/>
      <c r="U604" s="251">
        <v>32718052.97</v>
      </c>
      <c r="V604" s="251">
        <v>10906017.64</v>
      </c>
      <c r="W604" s="251">
        <v>43624070.61</v>
      </c>
      <c r="X604" s="251">
        <v>32718052.97</v>
      </c>
      <c r="Y604" s="251">
        <v>10906017.64</v>
      </c>
      <c r="Z604" s="251">
        <v>43624070.61</v>
      </c>
      <c r="AA604" s="258">
        <v>4</v>
      </c>
      <c r="AB604" s="253">
        <v>501</v>
      </c>
      <c r="AC604" s="253">
        <v>1284</v>
      </c>
      <c r="AD604" s="253">
        <v>1785</v>
      </c>
    </row>
    <row r="605" spans="1:34">
      <c r="A605" s="246" t="s">
        <v>1541</v>
      </c>
      <c r="B605" s="246" t="s">
        <v>10</v>
      </c>
      <c r="C605" s="246" t="s">
        <v>18</v>
      </c>
      <c r="D605" s="246" t="s">
        <v>83</v>
      </c>
      <c r="E605" s="247" t="s">
        <v>320</v>
      </c>
      <c r="F605" s="246" t="s">
        <v>1542</v>
      </c>
      <c r="G605" s="248" t="s">
        <v>103</v>
      </c>
      <c r="H605" s="249" t="s">
        <v>1543</v>
      </c>
      <c r="I605" s="246" t="s">
        <v>7</v>
      </c>
      <c r="J605" s="246" t="s">
        <v>199</v>
      </c>
      <c r="K605" s="250">
        <v>5175518.46</v>
      </c>
      <c r="L605" s="250">
        <v>0</v>
      </c>
      <c r="M605" s="250">
        <v>1725172.82</v>
      </c>
      <c r="N605" s="250">
        <v>1725172.82</v>
      </c>
      <c r="O605" s="250">
        <v>8625864.1</v>
      </c>
      <c r="P605" s="246" t="s">
        <v>6</v>
      </c>
      <c r="Q605" s="246" t="s">
        <v>136</v>
      </c>
      <c r="R605" s="246" t="s">
        <v>137</v>
      </c>
      <c r="S605" s="252"/>
      <c r="T605" s="252"/>
      <c r="U605" s="251">
        <v>5161118.46</v>
      </c>
      <c r="V605" s="251">
        <v>1720372.82</v>
      </c>
      <c r="W605" s="251">
        <v>6881491.28</v>
      </c>
      <c r="X605" s="251">
        <v>5161118.46</v>
      </c>
      <c r="Y605" s="251">
        <v>1720372.82</v>
      </c>
      <c r="Z605" s="251">
        <v>6881491.28</v>
      </c>
      <c r="AA605" s="258">
        <v>5</v>
      </c>
      <c r="AB605" s="253">
        <v>51</v>
      </c>
      <c r="AC605" s="253">
        <v>9</v>
      </c>
      <c r="AD605" s="253">
        <v>60</v>
      </c>
    </row>
    <row r="606" spans="1:34">
      <c r="A606" s="246" t="s">
        <v>1544</v>
      </c>
      <c r="B606" s="246" t="s">
        <v>10</v>
      </c>
      <c r="C606" s="246" t="s">
        <v>18</v>
      </c>
      <c r="D606" s="246" t="s">
        <v>83</v>
      </c>
      <c r="E606" s="247" t="s">
        <v>324</v>
      </c>
      <c r="F606" s="246" t="s">
        <v>1058</v>
      </c>
      <c r="G606" s="248" t="s">
        <v>103</v>
      </c>
      <c r="H606" s="249" t="s">
        <v>1545</v>
      </c>
      <c r="I606" s="246" t="s">
        <v>7</v>
      </c>
      <c r="J606" s="246" t="s">
        <v>135</v>
      </c>
      <c r="K606" s="250">
        <v>1799760</v>
      </c>
      <c r="L606" s="250">
        <v>0</v>
      </c>
      <c r="M606" s="250">
        <v>599920</v>
      </c>
      <c r="N606" s="250">
        <v>599920</v>
      </c>
      <c r="O606" s="250">
        <v>2999600</v>
      </c>
      <c r="P606" s="246" t="s">
        <v>6</v>
      </c>
      <c r="Q606" s="246" t="s">
        <v>136</v>
      </c>
      <c r="R606" s="246" t="s">
        <v>137</v>
      </c>
      <c r="S606" s="252"/>
      <c r="T606" s="252"/>
      <c r="U606" s="251">
        <v>1799311.61</v>
      </c>
      <c r="V606" s="251">
        <v>599770.54</v>
      </c>
      <c r="W606" s="251">
        <v>2399082.15</v>
      </c>
      <c r="X606" s="251">
        <v>1799311.61</v>
      </c>
      <c r="Y606" s="251">
        <v>599770.54</v>
      </c>
      <c r="Z606" s="251">
        <v>2399082.15</v>
      </c>
      <c r="AA606" s="258">
        <v>1</v>
      </c>
      <c r="AB606" s="253">
        <v>24</v>
      </c>
      <c r="AC606" s="253">
        <v>11</v>
      </c>
      <c r="AD606" s="253">
        <v>35</v>
      </c>
    </row>
    <row r="607" spans="1:34">
      <c r="A607" s="246" t="s">
        <v>1546</v>
      </c>
      <c r="B607" s="246" t="s">
        <v>10</v>
      </c>
      <c r="C607" s="246" t="s">
        <v>18</v>
      </c>
      <c r="D607" s="246" t="s">
        <v>83</v>
      </c>
      <c r="E607" s="247" t="s">
        <v>272</v>
      </c>
      <c r="F607" s="246" t="s">
        <v>1547</v>
      </c>
      <c r="G607" s="248" t="s">
        <v>103</v>
      </c>
      <c r="H607" s="249" t="s">
        <v>895</v>
      </c>
      <c r="I607" s="246" t="s">
        <v>7</v>
      </c>
      <c r="J607" s="246" t="s">
        <v>199</v>
      </c>
      <c r="K607" s="250">
        <v>8998605.710000001</v>
      </c>
      <c r="L607" s="250">
        <v>0</v>
      </c>
      <c r="M607" s="250">
        <v>2999535.24</v>
      </c>
      <c r="N607" s="250">
        <v>2999535.24</v>
      </c>
      <c r="O607" s="250">
        <v>14997676.19</v>
      </c>
      <c r="P607" s="246" t="s">
        <v>6</v>
      </c>
      <c r="Q607" s="246" t="s">
        <v>136</v>
      </c>
      <c r="R607" s="246" t="s">
        <v>137</v>
      </c>
      <c r="S607" s="252"/>
      <c r="T607" s="252"/>
      <c r="U607" s="251">
        <v>8858330.17</v>
      </c>
      <c r="V607" s="251">
        <v>2952776.72</v>
      </c>
      <c r="W607" s="251">
        <v>11811106.89</v>
      </c>
      <c r="X607" s="251">
        <v>8858330.17</v>
      </c>
      <c r="Y607" s="251">
        <v>2952776.72</v>
      </c>
      <c r="Z607" s="251">
        <v>11811106.89</v>
      </c>
      <c r="AA607" s="258">
        <v>5</v>
      </c>
      <c r="AB607" s="253">
        <v>118</v>
      </c>
      <c r="AC607" s="253">
        <v>78</v>
      </c>
      <c r="AD607" s="253">
        <v>196</v>
      </c>
    </row>
    <row r="608" spans="1:34">
      <c r="A608" s="246" t="s">
        <v>1548</v>
      </c>
      <c r="B608" s="246" t="s">
        <v>10</v>
      </c>
      <c r="C608" s="246" t="s">
        <v>18</v>
      </c>
      <c r="D608" s="246" t="s">
        <v>83</v>
      </c>
      <c r="E608" s="247" t="s">
        <v>320</v>
      </c>
      <c r="F608" s="246" t="s">
        <v>1549</v>
      </c>
      <c r="G608" s="248" t="s">
        <v>103</v>
      </c>
      <c r="H608" s="249" t="s">
        <v>1550</v>
      </c>
      <c r="I608" s="246" t="s">
        <v>7</v>
      </c>
      <c r="J608" s="246" t="s">
        <v>199</v>
      </c>
      <c r="K608" s="250">
        <v>6106456.92</v>
      </c>
      <c r="L608" s="250">
        <v>0</v>
      </c>
      <c r="M608" s="250">
        <v>2035485.64</v>
      </c>
      <c r="N608" s="250">
        <v>2035485.64</v>
      </c>
      <c r="O608" s="250">
        <v>10177428.2</v>
      </c>
      <c r="P608" s="246" t="s">
        <v>6</v>
      </c>
      <c r="Q608" s="246" t="s">
        <v>136</v>
      </c>
      <c r="R608" s="246" t="s">
        <v>137</v>
      </c>
      <c r="S608" s="252"/>
      <c r="T608" s="252"/>
      <c r="U608" s="251">
        <v>5760951.7</v>
      </c>
      <c r="V608" s="251">
        <v>1920317.23</v>
      </c>
      <c r="W608" s="251">
        <v>7681268.93</v>
      </c>
      <c r="X608" s="251">
        <v>5760951.7</v>
      </c>
      <c r="Y608" s="251">
        <v>1920317.23</v>
      </c>
      <c r="Z608" s="251">
        <v>7681268.93</v>
      </c>
      <c r="AA608" s="258">
        <v>1</v>
      </c>
      <c r="AB608" s="253">
        <v>116</v>
      </c>
      <c r="AC608" s="253">
        <v>4</v>
      </c>
      <c r="AD608" s="253">
        <v>120</v>
      </c>
    </row>
    <row r="609" spans="1:34">
      <c r="A609" s="246" t="s">
        <v>1551</v>
      </c>
      <c r="B609" s="246" t="s">
        <v>10</v>
      </c>
      <c r="C609" s="246" t="s">
        <v>18</v>
      </c>
      <c r="D609" s="246" t="s">
        <v>29</v>
      </c>
      <c r="E609" s="247" t="s">
        <v>324</v>
      </c>
      <c r="F609" s="246" t="s">
        <v>851</v>
      </c>
      <c r="G609" s="248" t="s">
        <v>428</v>
      </c>
      <c r="H609" s="249" t="s">
        <v>1552</v>
      </c>
      <c r="I609" s="246" t="s">
        <v>16</v>
      </c>
      <c r="J609" s="246" t="s">
        <v>199</v>
      </c>
      <c r="K609" s="250">
        <v>8993904.310000001</v>
      </c>
      <c r="L609" s="250">
        <v>0</v>
      </c>
      <c r="M609" s="250">
        <v>2997968.1</v>
      </c>
      <c r="N609" s="250">
        <v>2997968.1</v>
      </c>
      <c r="O609" s="250">
        <v>14989840.51</v>
      </c>
      <c r="P609" s="246" t="s">
        <v>6</v>
      </c>
      <c r="Q609" s="246" t="s">
        <v>136</v>
      </c>
      <c r="R609" s="246" t="s">
        <v>137</v>
      </c>
      <c r="S609" s="252"/>
      <c r="T609" s="252"/>
      <c r="U609" s="251">
        <v>8993904.310000001</v>
      </c>
      <c r="V609" s="251">
        <v>2997968.1</v>
      </c>
      <c r="W609" s="251">
        <v>11991872.41</v>
      </c>
      <c r="X609" s="251">
        <v>8975728.960000001</v>
      </c>
      <c r="Y609" s="251">
        <v>2991909.85</v>
      </c>
      <c r="Z609" s="251">
        <v>11967638.81</v>
      </c>
      <c r="AA609" s="258">
        <v>1</v>
      </c>
      <c r="AB609" s="253">
        <v>20</v>
      </c>
      <c r="AC609" s="253">
        <v>11</v>
      </c>
      <c r="AD609" s="253">
        <v>31</v>
      </c>
    </row>
    <row r="610" spans="1:34">
      <c r="A610" s="246" t="s">
        <v>1553</v>
      </c>
      <c r="B610" s="246" t="s">
        <v>10</v>
      </c>
      <c r="C610" s="246" t="s">
        <v>18</v>
      </c>
      <c r="D610" s="246" t="s">
        <v>83</v>
      </c>
      <c r="E610" s="247" t="s">
        <v>324</v>
      </c>
      <c r="F610" s="246" t="s">
        <v>863</v>
      </c>
      <c r="G610" s="248" t="s">
        <v>103</v>
      </c>
      <c r="H610" s="249" t="s">
        <v>1554</v>
      </c>
      <c r="I610" s="246" t="s">
        <v>12</v>
      </c>
      <c r="J610" s="246" t="s">
        <v>135</v>
      </c>
      <c r="K610" s="250">
        <v>581040</v>
      </c>
      <c r="L610" s="250">
        <v>0</v>
      </c>
      <c r="M610" s="250">
        <v>193680</v>
      </c>
      <c r="N610" s="250">
        <v>193680</v>
      </c>
      <c r="O610" s="250">
        <v>968400</v>
      </c>
      <c r="P610" s="246" t="s">
        <v>6</v>
      </c>
      <c r="Q610" s="246" t="s">
        <v>136</v>
      </c>
      <c r="R610" s="246" t="s">
        <v>137</v>
      </c>
      <c r="S610" s="252"/>
      <c r="T610" s="252"/>
      <c r="U610" s="251">
        <v>581040</v>
      </c>
      <c r="V610" s="251">
        <v>193680</v>
      </c>
      <c r="W610" s="251">
        <v>774720</v>
      </c>
      <c r="X610" s="251">
        <v>570174</v>
      </c>
      <c r="Y610" s="251">
        <v>190058</v>
      </c>
      <c r="Z610" s="251">
        <v>760232</v>
      </c>
      <c r="AA610" s="258">
        <v>1</v>
      </c>
      <c r="AB610" s="253">
        <v>387</v>
      </c>
      <c r="AC610" s="253">
        <v>1086</v>
      </c>
      <c r="AD610" s="253">
        <v>1473</v>
      </c>
    </row>
    <row r="611" spans="1:34">
      <c r="A611" s="246" t="s">
        <v>1555</v>
      </c>
      <c r="B611" s="246" t="s">
        <v>10</v>
      </c>
      <c r="C611" s="246" t="s">
        <v>18</v>
      </c>
      <c r="D611" s="246" t="s">
        <v>29</v>
      </c>
      <c r="E611" s="247" t="s">
        <v>279</v>
      </c>
      <c r="F611" s="246" t="s">
        <v>1556</v>
      </c>
      <c r="G611" s="248" t="s">
        <v>103</v>
      </c>
      <c r="H611" s="249" t="s">
        <v>1557</v>
      </c>
      <c r="I611" s="246" t="s">
        <v>16</v>
      </c>
      <c r="J611" s="246" t="s">
        <v>292</v>
      </c>
      <c r="K611" s="250">
        <v>60000000</v>
      </c>
      <c r="L611" s="250">
        <v>0</v>
      </c>
      <c r="M611" s="250">
        <v>20000000</v>
      </c>
      <c r="N611" s="250">
        <v>20000000</v>
      </c>
      <c r="O611" s="250">
        <v>100000000</v>
      </c>
      <c r="P611" s="246" t="s">
        <v>6</v>
      </c>
      <c r="Q611" s="246" t="s">
        <v>931</v>
      </c>
      <c r="R611" s="246" t="s">
        <v>1558</v>
      </c>
      <c r="S611" s="252"/>
      <c r="T611" s="252"/>
      <c r="U611" s="251">
        <v>37500000</v>
      </c>
      <c r="V611" s="251">
        <v>12500000</v>
      </c>
      <c r="W611" s="251">
        <v>50000000</v>
      </c>
      <c r="X611" s="251">
        <v>37500000</v>
      </c>
      <c r="Y611" s="251">
        <v>12500000</v>
      </c>
      <c r="Z611" s="251">
        <v>50000000</v>
      </c>
      <c r="AA611" s="258">
        <v>3</v>
      </c>
      <c r="AB611" s="253">
        <v>94</v>
      </c>
      <c r="AC611" s="253">
        <v>106</v>
      </c>
      <c r="AD611" s="253">
        <v>200</v>
      </c>
    </row>
    <row r="612" spans="1:34">
      <c r="A612" s="246" t="s">
        <v>1559</v>
      </c>
      <c r="B612" s="246" t="s">
        <v>10</v>
      </c>
      <c r="C612" s="246" t="s">
        <v>22</v>
      </c>
      <c r="D612" s="246" t="s">
        <v>79</v>
      </c>
      <c r="E612" s="247" t="s">
        <v>272</v>
      </c>
      <c r="F612" s="246" t="s">
        <v>1560</v>
      </c>
      <c r="G612" s="248" t="s">
        <v>103</v>
      </c>
      <c r="H612" s="249" t="s">
        <v>1561</v>
      </c>
      <c r="I612" s="246" t="s">
        <v>7</v>
      </c>
      <c r="J612" s="246" t="s">
        <v>199</v>
      </c>
      <c r="K612" s="250">
        <v>4070112.22</v>
      </c>
      <c r="L612" s="250">
        <v>0</v>
      </c>
      <c r="M612" s="250">
        <v>1356704.07</v>
      </c>
      <c r="N612" s="250">
        <v>1356704.07</v>
      </c>
      <c r="O612" s="250">
        <v>6783520.36</v>
      </c>
      <c r="P612" s="246" t="s">
        <v>6</v>
      </c>
      <c r="Q612" s="246" t="s">
        <v>136</v>
      </c>
      <c r="R612" s="246" t="s">
        <v>137</v>
      </c>
      <c r="S612" s="252"/>
      <c r="T612" s="252"/>
      <c r="U612" s="251">
        <v>4670112.21</v>
      </c>
      <c r="V612" s="251">
        <v>1556704.07</v>
      </c>
      <c r="W612" s="251">
        <v>6226816.28</v>
      </c>
      <c r="X612" s="251">
        <v>4670112.21</v>
      </c>
      <c r="Y612" s="251">
        <v>1556704.07</v>
      </c>
      <c r="Z612" s="251">
        <v>6226816.28</v>
      </c>
      <c r="AA612" s="258">
        <v>1</v>
      </c>
      <c r="AB612" s="253">
        <v>371</v>
      </c>
      <c r="AC612" s="253">
        <v>61</v>
      </c>
      <c r="AD612" s="253">
        <v>432</v>
      </c>
    </row>
    <row r="613" spans="1:34">
      <c r="A613" s="246" t="s">
        <v>1562</v>
      </c>
      <c r="B613" s="246" t="s">
        <v>10</v>
      </c>
      <c r="C613" s="246" t="s">
        <v>22</v>
      </c>
      <c r="D613" s="246" t="s">
        <v>79</v>
      </c>
      <c r="E613" s="247" t="s">
        <v>272</v>
      </c>
      <c r="F613" s="246" t="s">
        <v>1560</v>
      </c>
      <c r="G613" s="248" t="s">
        <v>103</v>
      </c>
      <c r="H613" s="249" t="s">
        <v>1563</v>
      </c>
      <c r="I613" s="246" t="s">
        <v>12</v>
      </c>
      <c r="J613" s="246" t="s">
        <v>135</v>
      </c>
      <c r="K613" s="250">
        <v>600000</v>
      </c>
      <c r="L613" s="250">
        <v>0</v>
      </c>
      <c r="M613" s="250">
        <v>200000</v>
      </c>
      <c r="N613" s="250">
        <v>200000</v>
      </c>
      <c r="O613" s="250">
        <v>1000000</v>
      </c>
      <c r="P613" s="246" t="s">
        <v>6</v>
      </c>
      <c r="Q613" s="246" t="s">
        <v>136</v>
      </c>
      <c r="R613" s="246" t="s">
        <v>137</v>
      </c>
      <c r="S613" s="252"/>
      <c r="T613" s="252"/>
      <c r="U613" s="251">
        <v>600000</v>
      </c>
      <c r="V613" s="251">
        <v>200000</v>
      </c>
      <c r="W613" s="251">
        <v>800000</v>
      </c>
      <c r="X613" s="251">
        <v>600000</v>
      </c>
      <c r="Y613" s="251">
        <v>200000</v>
      </c>
      <c r="Z613" s="251">
        <v>800000</v>
      </c>
      <c r="AA613" s="258">
        <v>1</v>
      </c>
      <c r="AB613" s="253">
        <v>13</v>
      </c>
      <c r="AC613" s="253">
        <v>6</v>
      </c>
      <c r="AD613" s="253">
        <v>19</v>
      </c>
    </row>
    <row r="614" spans="1:34">
      <c r="A614" s="246" t="s">
        <v>1564</v>
      </c>
      <c r="B614" s="246" t="s">
        <v>10</v>
      </c>
      <c r="C614" s="246" t="s">
        <v>22</v>
      </c>
      <c r="D614" s="246" t="s">
        <v>79</v>
      </c>
      <c r="E614" s="247" t="s">
        <v>272</v>
      </c>
      <c r="F614" s="246" t="s">
        <v>1565</v>
      </c>
      <c r="G614" s="248" t="s">
        <v>103</v>
      </c>
      <c r="H614" s="249" t="s">
        <v>1566</v>
      </c>
      <c r="I614" s="246" t="s">
        <v>12</v>
      </c>
      <c r="J614" s="246" t="s">
        <v>135</v>
      </c>
      <c r="K614" s="250">
        <v>600000</v>
      </c>
      <c r="L614" s="250">
        <v>0</v>
      </c>
      <c r="M614" s="250">
        <v>200000</v>
      </c>
      <c r="N614" s="250">
        <v>200000</v>
      </c>
      <c r="O614" s="250">
        <v>1000000</v>
      </c>
      <c r="P614" s="246" t="s">
        <v>6</v>
      </c>
      <c r="Q614" s="246" t="s">
        <v>136</v>
      </c>
      <c r="R614" s="246" t="s">
        <v>137</v>
      </c>
      <c r="S614" s="252"/>
      <c r="T614" s="252"/>
      <c r="U614" s="251">
        <v>600000</v>
      </c>
      <c r="V614" s="251">
        <v>200000</v>
      </c>
      <c r="W614" s="251">
        <v>800000</v>
      </c>
      <c r="X614" s="251">
        <v>600000</v>
      </c>
      <c r="Y614" s="251">
        <v>200000</v>
      </c>
      <c r="Z614" s="251">
        <v>800000</v>
      </c>
      <c r="AA614" s="258">
        <v>1</v>
      </c>
      <c r="AB614" s="253">
        <v>11</v>
      </c>
      <c r="AC614" s="253">
        <v>30</v>
      </c>
      <c r="AD614" s="253">
        <v>41</v>
      </c>
    </row>
    <row r="615" spans="1:34">
      <c r="A615" s="246" t="s">
        <v>1567</v>
      </c>
      <c r="B615" s="246" t="s">
        <v>10</v>
      </c>
      <c r="C615" s="246" t="s">
        <v>22</v>
      </c>
      <c r="D615" s="246" t="s">
        <v>79</v>
      </c>
      <c r="E615" s="247" t="s">
        <v>279</v>
      </c>
      <c r="F615" s="246" t="s">
        <v>1568</v>
      </c>
      <c r="G615" s="248" t="s">
        <v>103</v>
      </c>
      <c r="H615" s="249" t="s">
        <v>1569</v>
      </c>
      <c r="I615" s="246" t="s">
        <v>12</v>
      </c>
      <c r="J615" s="246" t="s">
        <v>135</v>
      </c>
      <c r="K615" s="250">
        <v>426295.2</v>
      </c>
      <c r="L615" s="250">
        <v>0</v>
      </c>
      <c r="M615" s="250">
        <v>142098.4</v>
      </c>
      <c r="N615" s="250">
        <v>142098.4</v>
      </c>
      <c r="O615" s="250">
        <v>710492</v>
      </c>
      <c r="P615" s="246" t="s">
        <v>6</v>
      </c>
      <c r="Q615" s="246" t="s">
        <v>136</v>
      </c>
      <c r="R615" s="246" t="s">
        <v>137</v>
      </c>
      <c r="S615" s="252"/>
      <c r="T615" s="252"/>
      <c r="U615" s="251">
        <v>426295.2</v>
      </c>
      <c r="V615" s="251">
        <v>142098.4</v>
      </c>
      <c r="W615" s="251">
        <v>568393.6</v>
      </c>
      <c r="X615" s="251">
        <v>426295.5</v>
      </c>
      <c r="Y615" s="251">
        <v>142098.5</v>
      </c>
      <c r="Z615" s="251">
        <v>568394</v>
      </c>
      <c r="AA615" s="258">
        <v>1</v>
      </c>
      <c r="AB615" s="253">
        <v>11</v>
      </c>
      <c r="AC615" s="253">
        <v>40</v>
      </c>
      <c r="AD615" s="253">
        <v>51</v>
      </c>
    </row>
    <row r="616" spans="1:34">
      <c r="A616" s="246" t="s">
        <v>1570</v>
      </c>
      <c r="B616" s="246" t="s">
        <v>10</v>
      </c>
      <c r="C616" s="246" t="s">
        <v>22</v>
      </c>
      <c r="D616" s="246" t="s">
        <v>79</v>
      </c>
      <c r="E616" s="247" t="s">
        <v>272</v>
      </c>
      <c r="F616" s="246" t="s">
        <v>681</v>
      </c>
      <c r="G616" s="248" t="s">
        <v>103</v>
      </c>
      <c r="H616" s="249" t="s">
        <v>1571</v>
      </c>
      <c r="I616" s="246" t="s">
        <v>12</v>
      </c>
      <c r="J616" s="246" t="s">
        <v>135</v>
      </c>
      <c r="K616" s="250">
        <v>501000</v>
      </c>
      <c r="L616" s="250">
        <v>0</v>
      </c>
      <c r="M616" s="250">
        <v>167000</v>
      </c>
      <c r="N616" s="250">
        <v>167000</v>
      </c>
      <c r="O616" s="250">
        <v>835000</v>
      </c>
      <c r="P616" s="246" t="s">
        <v>6</v>
      </c>
      <c r="Q616" s="246" t="s">
        <v>136</v>
      </c>
      <c r="R616" s="246" t="s">
        <v>137</v>
      </c>
      <c r="S616" s="252"/>
      <c r="T616" s="252"/>
      <c r="U616" s="251">
        <v>501000</v>
      </c>
      <c r="V616" s="251">
        <v>167000</v>
      </c>
      <c r="W616" s="251">
        <v>668000</v>
      </c>
      <c r="X616" s="251">
        <v>501000</v>
      </c>
      <c r="Y616" s="251">
        <v>167000</v>
      </c>
      <c r="Z616" s="251">
        <v>668000</v>
      </c>
      <c r="AA616" s="258">
        <v>1</v>
      </c>
      <c r="AB616" s="253">
        <v>54</v>
      </c>
      <c r="AC616" s="253">
        <v>92</v>
      </c>
      <c r="AD616" s="253">
        <v>146</v>
      </c>
    </row>
    <row r="617" spans="1:34">
      <c r="A617" s="246" t="s">
        <v>1572</v>
      </c>
      <c r="B617" s="246" t="s">
        <v>10</v>
      </c>
      <c r="C617" s="246" t="s">
        <v>22</v>
      </c>
      <c r="D617" s="246" t="s">
        <v>67</v>
      </c>
      <c r="E617" s="247" t="s">
        <v>131</v>
      </c>
      <c r="F617" s="246" t="s">
        <v>1573</v>
      </c>
      <c r="G617" s="248" t="s">
        <v>103</v>
      </c>
      <c r="H617" s="249" t="s">
        <v>1574</v>
      </c>
      <c r="I617" s="246" t="s">
        <v>7</v>
      </c>
      <c r="J617" s="246" t="s">
        <v>199</v>
      </c>
      <c r="K617" s="250">
        <v>2002800</v>
      </c>
      <c r="L617" s="250">
        <v>0</v>
      </c>
      <c r="M617" s="250">
        <v>667600</v>
      </c>
      <c r="N617" s="250">
        <v>667600</v>
      </c>
      <c r="O617" s="250">
        <v>3338000</v>
      </c>
      <c r="P617" s="246" t="s">
        <v>6</v>
      </c>
      <c r="Q617" s="246" t="s">
        <v>136</v>
      </c>
      <c r="R617" s="246" t="s">
        <v>137</v>
      </c>
      <c r="S617" s="252"/>
      <c r="T617" s="252"/>
      <c r="U617" s="251">
        <v>2002800</v>
      </c>
      <c r="V617" s="251">
        <v>667600</v>
      </c>
      <c r="W617" s="251">
        <v>2670400</v>
      </c>
      <c r="X617" s="251">
        <v>1975878</v>
      </c>
      <c r="Y617" s="251">
        <v>658226</v>
      </c>
      <c r="Z617" s="251">
        <v>2634104</v>
      </c>
      <c r="AA617" s="258">
        <v>1</v>
      </c>
      <c r="AB617" s="253">
        <v>243</v>
      </c>
      <c r="AC617" s="253">
        <v>577</v>
      </c>
      <c r="AD617" s="253">
        <v>820</v>
      </c>
    </row>
    <row r="618" spans="1:34">
      <c r="A618" s="246" t="s">
        <v>1575</v>
      </c>
      <c r="B618" s="246" t="s">
        <v>10</v>
      </c>
      <c r="C618" s="246" t="s">
        <v>22</v>
      </c>
      <c r="D618" s="246" t="s">
        <v>67</v>
      </c>
      <c r="E618" s="247" t="s">
        <v>131</v>
      </c>
      <c r="F618" s="246" t="s">
        <v>978</v>
      </c>
      <c r="G618" s="248" t="s">
        <v>103</v>
      </c>
      <c r="H618" s="249" t="s">
        <v>1576</v>
      </c>
      <c r="I618" s="246" t="s">
        <v>12</v>
      </c>
      <c r="J618" s="246" t="s">
        <v>135</v>
      </c>
      <c r="K618" s="250">
        <v>583200</v>
      </c>
      <c r="L618" s="250">
        <v>0</v>
      </c>
      <c r="M618" s="250">
        <v>194400</v>
      </c>
      <c r="N618" s="250">
        <v>194400</v>
      </c>
      <c r="O618" s="250">
        <v>972000</v>
      </c>
      <c r="P618" s="246" t="s">
        <v>6</v>
      </c>
      <c r="Q618" s="246" t="s">
        <v>136</v>
      </c>
      <c r="R618" s="246" t="s">
        <v>137</v>
      </c>
      <c r="S618" s="252"/>
      <c r="T618" s="252"/>
      <c r="U618" s="251">
        <v>583200</v>
      </c>
      <c r="V618" s="251">
        <v>194400</v>
      </c>
      <c r="W618" s="251">
        <v>777600</v>
      </c>
      <c r="X618" s="251">
        <v>572647.2</v>
      </c>
      <c r="Y618" s="251">
        <v>190882.4</v>
      </c>
      <c r="Z618" s="251">
        <v>763529.6</v>
      </c>
      <c r="AA618" s="258">
        <v>1</v>
      </c>
      <c r="AB618" s="253">
        <v>25</v>
      </c>
      <c r="AC618" s="253">
        <v>33</v>
      </c>
      <c r="AD618" s="253">
        <v>58</v>
      </c>
    </row>
    <row r="619" spans="1:34">
      <c r="A619" s="246" t="s">
        <v>1577</v>
      </c>
      <c r="B619" s="246" t="s">
        <v>10</v>
      </c>
      <c r="C619" s="246" t="s">
        <v>22</v>
      </c>
      <c r="D619" s="246" t="s">
        <v>67</v>
      </c>
      <c r="E619" s="247" t="s">
        <v>131</v>
      </c>
      <c r="F619" s="246" t="s">
        <v>1578</v>
      </c>
      <c r="G619" s="248" t="s">
        <v>103</v>
      </c>
      <c r="H619" s="249" t="s">
        <v>1579</v>
      </c>
      <c r="I619" s="246" t="s">
        <v>12</v>
      </c>
      <c r="J619" s="246" t="s">
        <v>135</v>
      </c>
      <c r="K619" s="250">
        <v>591300</v>
      </c>
      <c r="L619" s="250">
        <v>0</v>
      </c>
      <c r="M619" s="250">
        <v>197100</v>
      </c>
      <c r="N619" s="250">
        <v>197100</v>
      </c>
      <c r="O619" s="250">
        <v>985500</v>
      </c>
      <c r="P619" s="246" t="s">
        <v>6</v>
      </c>
      <c r="Q619" s="246" t="s">
        <v>136</v>
      </c>
      <c r="R619" s="246" t="s">
        <v>137</v>
      </c>
      <c r="S619" s="252"/>
      <c r="T619" s="252"/>
      <c r="U619" s="251">
        <v>591300</v>
      </c>
      <c r="V619" s="251">
        <v>197100</v>
      </c>
      <c r="W619" s="251">
        <v>788400</v>
      </c>
      <c r="X619" s="251">
        <v>528327.6</v>
      </c>
      <c r="Y619" s="251">
        <v>176109.2</v>
      </c>
      <c r="Z619" s="251">
        <v>704436.8</v>
      </c>
      <c r="AA619" s="258">
        <v>1</v>
      </c>
      <c r="AB619" s="253">
        <v>10</v>
      </c>
      <c r="AC619" s="253">
        <v>32</v>
      </c>
      <c r="AD619" s="253">
        <v>42</v>
      </c>
    </row>
    <row r="620" spans="1:34">
      <c r="A620" s="246" t="s">
        <v>1580</v>
      </c>
      <c r="B620" s="246" t="s">
        <v>10</v>
      </c>
      <c r="C620" s="246" t="s">
        <v>22</v>
      </c>
      <c r="D620" s="246" t="s">
        <v>67</v>
      </c>
      <c r="E620" s="247" t="s">
        <v>131</v>
      </c>
      <c r="F620" s="246" t="s">
        <v>1581</v>
      </c>
      <c r="G620" s="248" t="s">
        <v>103</v>
      </c>
      <c r="H620" s="249" t="s">
        <v>1582</v>
      </c>
      <c r="I620" s="246" t="s">
        <v>16</v>
      </c>
      <c r="J620" s="246" t="s">
        <v>199</v>
      </c>
      <c r="K620" s="250">
        <v>3972975.28</v>
      </c>
      <c r="L620" s="250">
        <v>0</v>
      </c>
      <c r="M620" s="250">
        <v>1324325.09</v>
      </c>
      <c r="N620" s="250">
        <v>1324325.09</v>
      </c>
      <c r="O620" s="250">
        <v>6621625.47</v>
      </c>
      <c r="P620" s="246" t="s">
        <v>6</v>
      </c>
      <c r="Q620" s="246" t="s">
        <v>136</v>
      </c>
      <c r="R620" s="246" t="s">
        <v>137</v>
      </c>
      <c r="S620" s="252"/>
      <c r="T620" s="252"/>
      <c r="U620" s="251">
        <v>3972975.28</v>
      </c>
      <c r="V620" s="251">
        <v>1324325.09</v>
      </c>
      <c r="W620" s="251">
        <v>5297300.37</v>
      </c>
      <c r="X620" s="251">
        <v>3972818.38</v>
      </c>
      <c r="Y620" s="251">
        <v>1324272.8</v>
      </c>
      <c r="Z620" s="251">
        <v>5297091.18</v>
      </c>
      <c r="AA620" s="258">
        <v>1</v>
      </c>
      <c r="AB620" s="253">
        <v>21</v>
      </c>
      <c r="AC620" s="253">
        <v>16</v>
      </c>
      <c r="AD620" s="253">
        <v>37</v>
      </c>
    </row>
    <row r="621" spans="1:34">
      <c r="A621" s="246" t="s">
        <v>1583</v>
      </c>
      <c r="B621" s="246" t="s">
        <v>10</v>
      </c>
      <c r="C621" s="246" t="s">
        <v>22</v>
      </c>
      <c r="D621" s="246" t="s">
        <v>78</v>
      </c>
      <c r="E621" s="247" t="s">
        <v>131</v>
      </c>
      <c r="F621" s="246" t="s">
        <v>1584</v>
      </c>
      <c r="G621" s="248" t="s">
        <v>133</v>
      </c>
      <c r="H621" s="249" t="s">
        <v>1585</v>
      </c>
      <c r="I621" s="246" t="s">
        <v>7</v>
      </c>
      <c r="J621" s="246" t="s">
        <v>199</v>
      </c>
      <c r="K621" s="250">
        <v>5941279.04</v>
      </c>
      <c r="L621" s="250">
        <v>0</v>
      </c>
      <c r="M621" s="250">
        <v>1980426.35</v>
      </c>
      <c r="N621" s="250">
        <v>1980426.35</v>
      </c>
      <c r="O621" s="250">
        <v>9902131.74</v>
      </c>
      <c r="P621" s="246" t="s">
        <v>6</v>
      </c>
      <c r="Q621" s="246" t="s">
        <v>136</v>
      </c>
      <c r="R621" s="246" t="s">
        <v>137</v>
      </c>
      <c r="S621" s="252"/>
      <c r="T621" s="252"/>
      <c r="U621" s="251">
        <v>5941279.04</v>
      </c>
      <c r="V621" s="251">
        <v>1980426.35</v>
      </c>
      <c r="W621" s="251">
        <v>7921705.39</v>
      </c>
      <c r="X621" s="251">
        <v>5932117.4</v>
      </c>
      <c r="Y621" s="251">
        <v>1977372.47</v>
      </c>
      <c r="Z621" s="251">
        <v>7909489.87</v>
      </c>
      <c r="AA621" s="258">
        <v>1</v>
      </c>
      <c r="AB621" s="253">
        <v>54</v>
      </c>
      <c r="AC621" s="253">
        <v>50</v>
      </c>
      <c r="AD621" s="253">
        <v>104</v>
      </c>
    </row>
    <row r="622" spans="1:34">
      <c r="A622" s="246" t="s">
        <v>1586</v>
      </c>
      <c r="B622" s="246" t="s">
        <v>10</v>
      </c>
      <c r="C622" s="246" t="s">
        <v>22</v>
      </c>
      <c r="D622" s="246" t="s">
        <v>79</v>
      </c>
      <c r="E622" s="247" t="s">
        <v>279</v>
      </c>
      <c r="F622" s="246" t="s">
        <v>1587</v>
      </c>
      <c r="G622" s="248" t="s">
        <v>103</v>
      </c>
      <c r="H622" s="249" t="s">
        <v>1588</v>
      </c>
      <c r="I622" s="246" t="s">
        <v>12</v>
      </c>
      <c r="J622" s="246" t="s">
        <v>135</v>
      </c>
      <c r="K622" s="250">
        <v>562422</v>
      </c>
      <c r="L622" s="250">
        <v>0</v>
      </c>
      <c r="M622" s="250">
        <v>187474</v>
      </c>
      <c r="N622" s="250">
        <v>187474</v>
      </c>
      <c r="O622" s="250">
        <v>937370</v>
      </c>
      <c r="P622" s="246" t="s">
        <v>6</v>
      </c>
      <c r="Q622" s="246" t="s">
        <v>136</v>
      </c>
      <c r="R622" s="246" t="s">
        <v>137</v>
      </c>
      <c r="S622" s="252"/>
      <c r="T622" s="252"/>
      <c r="U622" s="251">
        <v>562422</v>
      </c>
      <c r="V622" s="251">
        <v>187474</v>
      </c>
      <c r="W622" s="251">
        <v>749896</v>
      </c>
      <c r="X622" s="251">
        <v>559018.2</v>
      </c>
      <c r="Y622" s="251">
        <v>186339.4</v>
      </c>
      <c r="Z622" s="251">
        <v>745357.6</v>
      </c>
      <c r="AA622" s="258">
        <v>1</v>
      </c>
      <c r="AB622" s="253">
        <v>26</v>
      </c>
      <c r="AC622" s="253">
        <v>24</v>
      </c>
      <c r="AD622" s="253">
        <v>50</v>
      </c>
    </row>
    <row r="623" spans="1:34">
      <c r="A623" s="246" t="s">
        <v>1589</v>
      </c>
      <c r="B623" s="246" t="s">
        <v>10</v>
      </c>
      <c r="C623" s="246" t="s">
        <v>22</v>
      </c>
      <c r="D623" s="246" t="s">
        <v>79</v>
      </c>
      <c r="E623" s="247" t="s">
        <v>279</v>
      </c>
      <c r="F623" s="246" t="s">
        <v>1568</v>
      </c>
      <c r="G623" s="248" t="s">
        <v>103</v>
      </c>
      <c r="H623" s="249" t="s">
        <v>1590</v>
      </c>
      <c r="I623" s="246" t="s">
        <v>12</v>
      </c>
      <c r="J623" s="246" t="s">
        <v>135</v>
      </c>
      <c r="K623" s="250">
        <v>600000</v>
      </c>
      <c r="L623" s="250">
        <v>0</v>
      </c>
      <c r="M623" s="250">
        <v>200000</v>
      </c>
      <c r="N623" s="250">
        <v>200000</v>
      </c>
      <c r="O623" s="250">
        <v>1000000</v>
      </c>
      <c r="P623" s="246" t="s">
        <v>6</v>
      </c>
      <c r="Q623" s="246" t="s">
        <v>136</v>
      </c>
      <c r="R623" s="246" t="s">
        <v>137</v>
      </c>
      <c r="S623" s="252"/>
      <c r="T623" s="252"/>
      <c r="U623" s="251">
        <v>600000</v>
      </c>
      <c r="V623" s="251">
        <v>200000</v>
      </c>
      <c r="W623" s="251">
        <v>800000</v>
      </c>
      <c r="X623" s="251">
        <v>597000</v>
      </c>
      <c r="Y623" s="251">
        <v>199000</v>
      </c>
      <c r="Z623" s="251">
        <v>796000</v>
      </c>
      <c r="AA623" s="258">
        <v>1</v>
      </c>
      <c r="AB623" s="253">
        <v>79</v>
      </c>
      <c r="AC623" s="253">
        <v>62</v>
      </c>
      <c r="AD623" s="253">
        <v>141</v>
      </c>
    </row>
    <row r="624" spans="1:34">
      <c r="A624" s="246" t="s">
        <v>1591</v>
      </c>
      <c r="B624" s="246" t="s">
        <v>10</v>
      </c>
      <c r="C624" s="246" t="s">
        <v>22</v>
      </c>
      <c r="D624" s="246" t="s">
        <v>79</v>
      </c>
      <c r="E624" s="247" t="s">
        <v>279</v>
      </c>
      <c r="F624" s="246" t="s">
        <v>1592</v>
      </c>
      <c r="G624" s="248" t="s">
        <v>103</v>
      </c>
      <c r="H624" s="249" t="s">
        <v>1593</v>
      </c>
      <c r="I624" s="246" t="s">
        <v>12</v>
      </c>
      <c r="J624" s="246" t="s">
        <v>135</v>
      </c>
      <c r="K624" s="250">
        <v>561000</v>
      </c>
      <c r="L624" s="250">
        <v>0</v>
      </c>
      <c r="M624" s="250">
        <v>187000</v>
      </c>
      <c r="N624" s="250">
        <v>187000</v>
      </c>
      <c r="O624" s="250">
        <v>935000</v>
      </c>
      <c r="P624" s="246" t="s">
        <v>6</v>
      </c>
      <c r="Q624" s="246" t="s">
        <v>136</v>
      </c>
      <c r="R624" s="246" t="s">
        <v>137</v>
      </c>
      <c r="S624" s="252"/>
      <c r="T624" s="252"/>
      <c r="U624" s="251">
        <v>561000</v>
      </c>
      <c r="V624" s="251">
        <v>187000</v>
      </c>
      <c r="W624" s="251">
        <v>748000</v>
      </c>
      <c r="X624" s="251">
        <v>551100</v>
      </c>
      <c r="Y624" s="251">
        <v>183700</v>
      </c>
      <c r="Z624" s="251">
        <v>734800</v>
      </c>
      <c r="AA624" s="258">
        <v>1</v>
      </c>
      <c r="AB624" s="253">
        <v>21</v>
      </c>
      <c r="AC624" s="253">
        <v>6</v>
      </c>
      <c r="AD624" s="253">
        <v>27</v>
      </c>
    </row>
    <row r="625" spans="1:34">
      <c r="A625" s="246" t="s">
        <v>1594</v>
      </c>
      <c r="B625" s="246" t="s">
        <v>10</v>
      </c>
      <c r="C625" s="246" t="s">
        <v>22</v>
      </c>
      <c r="D625" s="246" t="s">
        <v>79</v>
      </c>
      <c r="E625" s="247" t="s">
        <v>272</v>
      </c>
      <c r="F625" s="246" t="s">
        <v>1595</v>
      </c>
      <c r="G625" s="248" t="s">
        <v>103</v>
      </c>
      <c r="H625" s="249" t="s">
        <v>1596</v>
      </c>
      <c r="I625" s="246" t="s">
        <v>12</v>
      </c>
      <c r="J625" s="246" t="s">
        <v>135</v>
      </c>
      <c r="K625" s="250">
        <v>571032</v>
      </c>
      <c r="L625" s="250">
        <v>0</v>
      </c>
      <c r="M625" s="250">
        <v>190344</v>
      </c>
      <c r="N625" s="250">
        <v>190344</v>
      </c>
      <c r="O625" s="250">
        <v>951720</v>
      </c>
      <c r="P625" s="246" t="s">
        <v>6</v>
      </c>
      <c r="Q625" s="246" t="s">
        <v>136</v>
      </c>
      <c r="R625" s="246" t="s">
        <v>137</v>
      </c>
      <c r="S625" s="252"/>
      <c r="T625" s="252"/>
      <c r="U625" s="251">
        <v>571032</v>
      </c>
      <c r="V625" s="251">
        <v>190344</v>
      </c>
      <c r="W625" s="251">
        <v>761376</v>
      </c>
      <c r="X625" s="251">
        <v>539621.4</v>
      </c>
      <c r="Y625" s="251">
        <v>179875.6</v>
      </c>
      <c r="Z625" s="251">
        <v>719497</v>
      </c>
      <c r="AA625" s="258">
        <v>1</v>
      </c>
      <c r="AB625" s="253">
        <v>89</v>
      </c>
      <c r="AC625" s="253">
        <v>108</v>
      </c>
      <c r="AD625" s="253">
        <v>197</v>
      </c>
    </row>
    <row r="626" spans="1:34">
      <c r="A626" s="246" t="s">
        <v>1597</v>
      </c>
      <c r="B626" s="246" t="s">
        <v>10</v>
      </c>
      <c r="C626" s="246" t="s">
        <v>22</v>
      </c>
      <c r="D626" s="246" t="s">
        <v>79</v>
      </c>
      <c r="E626" s="247" t="s">
        <v>272</v>
      </c>
      <c r="F626" s="246" t="s">
        <v>1595</v>
      </c>
      <c r="G626" s="248" t="s">
        <v>103</v>
      </c>
      <c r="H626" s="249" t="s">
        <v>1598</v>
      </c>
      <c r="I626" s="246" t="s">
        <v>16</v>
      </c>
      <c r="J626" s="246" t="s">
        <v>199</v>
      </c>
      <c r="K626" s="250">
        <v>6467475.31</v>
      </c>
      <c r="L626" s="250">
        <v>0</v>
      </c>
      <c r="M626" s="250">
        <v>2155825.1</v>
      </c>
      <c r="N626" s="250">
        <v>2155825.1</v>
      </c>
      <c r="O626" s="250">
        <v>10779125.51</v>
      </c>
      <c r="P626" s="246" t="s">
        <v>6</v>
      </c>
      <c r="Q626" s="246" t="s">
        <v>136</v>
      </c>
      <c r="R626" s="246" t="s">
        <v>137</v>
      </c>
      <c r="S626" s="252"/>
      <c r="T626" s="252"/>
      <c r="U626" s="251">
        <v>6467475.34</v>
      </c>
      <c r="V626" s="251">
        <v>2155825.12</v>
      </c>
      <c r="W626" s="251">
        <v>8623300.460000001</v>
      </c>
      <c r="X626" s="251">
        <v>5744082.69</v>
      </c>
      <c r="Y626" s="251">
        <v>1914694.23</v>
      </c>
      <c r="Z626" s="251">
        <v>7658776.92</v>
      </c>
      <c r="AA626" s="258">
        <v>1</v>
      </c>
      <c r="AB626" s="253">
        <v>142</v>
      </c>
      <c r="AC626" s="253">
        <v>167</v>
      </c>
      <c r="AD626" s="253">
        <v>309</v>
      </c>
    </row>
    <row r="627" spans="1:34">
      <c r="A627" s="246" t="s">
        <v>1599</v>
      </c>
      <c r="B627" s="246" t="s">
        <v>10</v>
      </c>
      <c r="C627" s="246" t="s">
        <v>22</v>
      </c>
      <c r="D627" s="246" t="s">
        <v>79</v>
      </c>
      <c r="E627" s="247" t="s">
        <v>272</v>
      </c>
      <c r="F627" s="246" t="s">
        <v>1595</v>
      </c>
      <c r="G627" s="248" t="s">
        <v>103</v>
      </c>
      <c r="H627" s="249" t="s">
        <v>1600</v>
      </c>
      <c r="I627" s="246" t="s">
        <v>16</v>
      </c>
      <c r="J627" s="246" t="s">
        <v>199</v>
      </c>
      <c r="K627" s="250">
        <v>6982681.61</v>
      </c>
      <c r="L627" s="250">
        <v>0</v>
      </c>
      <c r="M627" s="250">
        <v>2327560.54</v>
      </c>
      <c r="N627" s="250">
        <v>2327560.54</v>
      </c>
      <c r="O627" s="250">
        <v>11637802.69</v>
      </c>
      <c r="P627" s="246" t="s">
        <v>6</v>
      </c>
      <c r="Q627" s="246" t="s">
        <v>136</v>
      </c>
      <c r="R627" s="246" t="s">
        <v>137</v>
      </c>
      <c r="S627" s="252"/>
      <c r="T627" s="252"/>
      <c r="U627" s="251">
        <v>6982681.59</v>
      </c>
      <c r="V627" s="251">
        <v>2327560.53</v>
      </c>
      <c r="W627" s="251">
        <v>9310242.119999999</v>
      </c>
      <c r="X627" s="251">
        <v>6576700.49</v>
      </c>
      <c r="Y627" s="251">
        <v>2192233.49</v>
      </c>
      <c r="Z627" s="251">
        <v>8768933.98</v>
      </c>
      <c r="AA627" s="258">
        <v>1</v>
      </c>
      <c r="AB627" s="253">
        <v>89</v>
      </c>
      <c r="AC627" s="253">
        <v>108</v>
      </c>
      <c r="AD627" s="253">
        <v>197</v>
      </c>
    </row>
    <row r="628" spans="1:34">
      <c r="A628" s="246" t="s">
        <v>1601</v>
      </c>
      <c r="B628" s="246" t="s">
        <v>10</v>
      </c>
      <c r="C628" s="246" t="s">
        <v>22</v>
      </c>
      <c r="D628" s="246" t="s">
        <v>80</v>
      </c>
      <c r="E628" s="247" t="s">
        <v>324</v>
      </c>
      <c r="F628" s="246" t="s">
        <v>1602</v>
      </c>
      <c r="G628" s="248" t="s">
        <v>133</v>
      </c>
      <c r="H628" s="249" t="s">
        <v>1603</v>
      </c>
      <c r="I628" s="246" t="s">
        <v>7</v>
      </c>
      <c r="J628" s="246" t="s">
        <v>199</v>
      </c>
      <c r="K628" s="250">
        <v>8942578.609999999</v>
      </c>
      <c r="L628" s="250">
        <v>0</v>
      </c>
      <c r="M628" s="250">
        <v>2980859.54</v>
      </c>
      <c r="N628" s="250">
        <v>2980859.54</v>
      </c>
      <c r="O628" s="250">
        <v>14904297.68</v>
      </c>
      <c r="P628" s="246" t="s">
        <v>6</v>
      </c>
      <c r="Q628" s="246" t="s">
        <v>136</v>
      </c>
      <c r="R628" s="246" t="s">
        <v>137</v>
      </c>
      <c r="S628" s="252"/>
      <c r="T628" s="252"/>
      <c r="U628" s="251">
        <v>8942578.609999999</v>
      </c>
      <c r="V628" s="251">
        <v>2980859.54</v>
      </c>
      <c r="W628" s="251">
        <v>11923438.15</v>
      </c>
      <c r="X628" s="251">
        <v>8616564.5</v>
      </c>
      <c r="Y628" s="251">
        <v>2872188.15</v>
      </c>
      <c r="Z628" s="251">
        <v>11488752.65</v>
      </c>
      <c r="AA628" s="258">
        <v>1</v>
      </c>
      <c r="AB628" s="253">
        <v>25</v>
      </c>
      <c r="AC628" s="253">
        <v>5</v>
      </c>
      <c r="AD628" s="253">
        <v>30</v>
      </c>
    </row>
    <row r="629" spans="1:34">
      <c r="A629" s="246" t="s">
        <v>1604</v>
      </c>
      <c r="B629" s="246" t="s">
        <v>10</v>
      </c>
      <c r="C629" s="246" t="s">
        <v>22</v>
      </c>
      <c r="D629" s="246" t="s">
        <v>85</v>
      </c>
      <c r="E629" s="247" t="s">
        <v>131</v>
      </c>
      <c r="F629" s="246" t="s">
        <v>303</v>
      </c>
      <c r="G629" s="248" t="s">
        <v>103</v>
      </c>
      <c r="H629" s="249" t="s">
        <v>1605</v>
      </c>
      <c r="I629" s="246" t="s">
        <v>7</v>
      </c>
      <c r="J629" s="246" t="s">
        <v>199</v>
      </c>
      <c r="K629" s="250">
        <v>6790182.97</v>
      </c>
      <c r="L629" s="250">
        <v>0</v>
      </c>
      <c r="M629" s="250">
        <v>2263394.32</v>
      </c>
      <c r="N629" s="250">
        <v>2263394.32</v>
      </c>
      <c r="O629" s="250">
        <v>11316971.62</v>
      </c>
      <c r="P629" s="246" t="s">
        <v>6</v>
      </c>
      <c r="Q629" s="246" t="s">
        <v>136</v>
      </c>
      <c r="R629" s="246" t="s">
        <v>137</v>
      </c>
      <c r="S629" s="252"/>
      <c r="T629" s="252"/>
      <c r="U629" s="251">
        <v>6790182.97</v>
      </c>
      <c r="V629" s="251">
        <v>2263394.32</v>
      </c>
      <c r="W629" s="251">
        <v>9053577.289999999</v>
      </c>
      <c r="X629" s="251">
        <v>6704379.96</v>
      </c>
      <c r="Y629" s="251">
        <v>2234793.32</v>
      </c>
      <c r="Z629" s="251">
        <v>8939173.279999999</v>
      </c>
      <c r="AA629" s="258">
        <v>2</v>
      </c>
      <c r="AB629" s="253">
        <v>60</v>
      </c>
      <c r="AC629" s="253">
        <v>30</v>
      </c>
      <c r="AD629" s="253">
        <v>90</v>
      </c>
    </row>
    <row r="630" spans="1:34">
      <c r="A630" s="246" t="s">
        <v>1606</v>
      </c>
      <c r="B630" s="246" t="s">
        <v>10</v>
      </c>
      <c r="C630" s="246" t="s">
        <v>22</v>
      </c>
      <c r="D630" s="246" t="s">
        <v>78</v>
      </c>
      <c r="E630" s="247" t="s">
        <v>131</v>
      </c>
      <c r="F630" s="246" t="s">
        <v>664</v>
      </c>
      <c r="G630" s="248" t="s">
        <v>103</v>
      </c>
      <c r="H630" s="249" t="s">
        <v>1607</v>
      </c>
      <c r="I630" s="246" t="s">
        <v>16</v>
      </c>
      <c r="J630" s="246" t="s">
        <v>292</v>
      </c>
      <c r="K630" s="250">
        <v>59133023.73</v>
      </c>
      <c r="L630" s="250">
        <v>0</v>
      </c>
      <c r="M630" s="250">
        <v>19711007.91</v>
      </c>
      <c r="N630" s="250">
        <v>19711007.91</v>
      </c>
      <c r="O630" s="250">
        <v>98555039.55</v>
      </c>
      <c r="P630" s="246" t="s">
        <v>6</v>
      </c>
      <c r="Q630" s="246" t="s">
        <v>865</v>
      </c>
      <c r="R630" s="246" t="s">
        <v>1608</v>
      </c>
      <c r="S630" s="252"/>
      <c r="T630" s="252"/>
      <c r="U630" s="251">
        <v>73916279.66</v>
      </c>
      <c r="V630" s="251">
        <v>24638759.89</v>
      </c>
      <c r="W630" s="251">
        <v>98555039.55</v>
      </c>
      <c r="X630" s="251">
        <v>22247723.16</v>
      </c>
      <c r="Y630" s="251">
        <v>7415907.72</v>
      </c>
      <c r="Z630" s="251">
        <v>29663630.88</v>
      </c>
      <c r="AA630" s="258">
        <v>1</v>
      </c>
      <c r="AB630" s="253">
        <v>420</v>
      </c>
      <c r="AC630" s="253">
        <v>318</v>
      </c>
      <c r="AD630" s="253">
        <v>738</v>
      </c>
    </row>
    <row r="631" spans="1:34">
      <c r="A631" s="246" t="s">
        <v>1609</v>
      </c>
      <c r="B631" s="246" t="s">
        <v>10</v>
      </c>
      <c r="C631" s="246" t="s">
        <v>22</v>
      </c>
      <c r="D631" s="246" t="s">
        <v>80</v>
      </c>
      <c r="E631" s="247" t="s">
        <v>272</v>
      </c>
      <c r="F631" s="246" t="s">
        <v>1610</v>
      </c>
      <c r="G631" s="248" t="s">
        <v>133</v>
      </c>
      <c r="H631" s="249" t="s">
        <v>1611</v>
      </c>
      <c r="I631" s="246" t="s">
        <v>16</v>
      </c>
      <c r="J631" s="246" t="s">
        <v>199</v>
      </c>
      <c r="K631" s="250">
        <v>7199665.86</v>
      </c>
      <c r="L631" s="250">
        <v>0</v>
      </c>
      <c r="M631" s="250">
        <v>2399888.62</v>
      </c>
      <c r="N631" s="250">
        <v>2399888.62</v>
      </c>
      <c r="O631" s="250">
        <v>11999443.1</v>
      </c>
      <c r="P631" s="246" t="s">
        <v>6</v>
      </c>
      <c r="Q631" s="246" t="s">
        <v>931</v>
      </c>
      <c r="R631" s="246" t="s">
        <v>1612</v>
      </c>
      <c r="S631" s="252"/>
      <c r="T631" s="252"/>
      <c r="U631" s="251">
        <v>8999582.33</v>
      </c>
      <c r="V631" s="251">
        <v>2999860.78</v>
      </c>
      <c r="W631" s="251">
        <v>11999443.11</v>
      </c>
      <c r="X631" s="251">
        <v>5814447.29</v>
      </c>
      <c r="Y631" s="251">
        <v>1938149.1</v>
      </c>
      <c r="Z631" s="251">
        <v>7752596.39</v>
      </c>
      <c r="AA631" s="258">
        <v>1</v>
      </c>
      <c r="AB631" s="253">
        <v>23</v>
      </c>
      <c r="AC631" s="253">
        <v>14</v>
      </c>
      <c r="AD631" s="253">
        <v>37</v>
      </c>
    </row>
    <row r="632" spans="1:34">
      <c r="A632" s="246" t="s">
        <v>1613</v>
      </c>
      <c r="B632" s="246" t="s">
        <v>10</v>
      </c>
      <c r="C632" s="246" t="s">
        <v>22</v>
      </c>
      <c r="D632" s="246" t="s">
        <v>67</v>
      </c>
      <c r="E632" s="247" t="s">
        <v>131</v>
      </c>
      <c r="F632" s="246" t="s">
        <v>697</v>
      </c>
      <c r="G632" s="248" t="s">
        <v>103</v>
      </c>
      <c r="H632" s="249" t="s">
        <v>1614</v>
      </c>
      <c r="I632" s="246" t="s">
        <v>7</v>
      </c>
      <c r="J632" s="246" t="s">
        <v>199</v>
      </c>
      <c r="K632" s="250">
        <v>6884382.26</v>
      </c>
      <c r="L632" s="250">
        <v>0</v>
      </c>
      <c r="M632" s="250">
        <v>2294794.09</v>
      </c>
      <c r="N632" s="250">
        <v>2294794.09</v>
      </c>
      <c r="O632" s="250">
        <v>11473970.43</v>
      </c>
      <c r="P632" s="246" t="s">
        <v>6</v>
      </c>
      <c r="Q632" s="246" t="s">
        <v>931</v>
      </c>
      <c r="R632" s="246" t="s">
        <v>1615</v>
      </c>
      <c r="S632" s="252"/>
      <c r="T632" s="252"/>
      <c r="U632" s="251">
        <v>8605477.82</v>
      </c>
      <c r="V632" s="251">
        <v>2868492.61</v>
      </c>
      <c r="W632" s="251">
        <v>11473970.43</v>
      </c>
      <c r="X632" s="251">
        <v>6568914.69</v>
      </c>
      <c r="Y632" s="251">
        <v>2189638.22</v>
      </c>
      <c r="Z632" s="251">
        <v>8758552.91</v>
      </c>
      <c r="AA632" s="258">
        <v>1</v>
      </c>
      <c r="AB632" s="253">
        <v>132</v>
      </c>
      <c r="AC632" s="253">
        <v>356</v>
      </c>
      <c r="AD632" s="253">
        <v>488</v>
      </c>
    </row>
    <row r="633" spans="1:34">
      <c r="A633" s="246" t="s">
        <v>1616</v>
      </c>
      <c r="B633" s="246" t="s">
        <v>10</v>
      </c>
      <c r="C633" s="246" t="s">
        <v>22</v>
      </c>
      <c r="D633" s="246" t="s">
        <v>67</v>
      </c>
      <c r="E633" s="247" t="s">
        <v>131</v>
      </c>
      <c r="F633" s="246" t="s">
        <v>1617</v>
      </c>
      <c r="G633" s="248" t="s">
        <v>103</v>
      </c>
      <c r="H633" s="249" t="s">
        <v>1618</v>
      </c>
      <c r="I633" s="246" t="s">
        <v>12</v>
      </c>
      <c r="J633" s="246" t="s">
        <v>135</v>
      </c>
      <c r="K633" s="250">
        <v>599280</v>
      </c>
      <c r="L633" s="250">
        <v>0</v>
      </c>
      <c r="M633" s="250">
        <v>199760</v>
      </c>
      <c r="N633" s="250">
        <v>199760</v>
      </c>
      <c r="O633" s="250">
        <v>998800</v>
      </c>
      <c r="P633" s="246" t="s">
        <v>6</v>
      </c>
      <c r="Q633" s="246" t="s">
        <v>136</v>
      </c>
      <c r="R633" s="246" t="s">
        <v>137</v>
      </c>
      <c r="S633" s="252"/>
      <c r="T633" s="252"/>
      <c r="U633" s="251">
        <v>599280</v>
      </c>
      <c r="V633" s="251">
        <v>199760</v>
      </c>
      <c r="W633" s="251">
        <v>799040</v>
      </c>
      <c r="X633" s="251">
        <v>568588.2</v>
      </c>
      <c r="Y633" s="251">
        <v>189529.4</v>
      </c>
      <c r="Z633" s="251">
        <v>758117.6</v>
      </c>
      <c r="AA633" s="258">
        <v>1</v>
      </c>
      <c r="AB633" s="253">
        <v>62</v>
      </c>
      <c r="AC633" s="253">
        <v>39</v>
      </c>
      <c r="AD633" s="253">
        <v>101</v>
      </c>
    </row>
    <row r="634" spans="1:34">
      <c r="A634" s="246" t="s">
        <v>1619</v>
      </c>
      <c r="B634" s="246" t="s">
        <v>10</v>
      </c>
      <c r="C634" s="246" t="s">
        <v>22</v>
      </c>
      <c r="D634" s="246" t="s">
        <v>78</v>
      </c>
      <c r="E634" s="247" t="s">
        <v>131</v>
      </c>
      <c r="F634" s="246" t="s">
        <v>1620</v>
      </c>
      <c r="G634" s="248" t="s">
        <v>133</v>
      </c>
      <c r="H634" s="249" t="s">
        <v>1621</v>
      </c>
      <c r="I634" s="246" t="s">
        <v>7</v>
      </c>
      <c r="J634" s="246" t="s">
        <v>292</v>
      </c>
      <c r="K634" s="250">
        <v>20464077.51</v>
      </c>
      <c r="L634" s="250">
        <v>0</v>
      </c>
      <c r="M634" s="250">
        <v>6821359.17</v>
      </c>
      <c r="N634" s="250">
        <v>6821359.17</v>
      </c>
      <c r="O634" s="250">
        <v>34106795.85</v>
      </c>
      <c r="P634" s="246" t="s">
        <v>6</v>
      </c>
      <c r="Q634" s="246" t="s">
        <v>931</v>
      </c>
      <c r="R634" s="246" t="s">
        <v>1622</v>
      </c>
      <c r="S634" s="252"/>
      <c r="T634" s="252"/>
      <c r="U634" s="251">
        <v>25580096.89</v>
      </c>
      <c r="V634" s="251">
        <v>8526698.960000001</v>
      </c>
      <c r="W634" s="251">
        <v>34106795.85</v>
      </c>
      <c r="X634" s="251">
        <v>17549634.55</v>
      </c>
      <c r="Y634" s="251">
        <v>5849878.17</v>
      </c>
      <c r="Z634" s="251">
        <v>23399512.72</v>
      </c>
      <c r="AA634" s="258">
        <v>1</v>
      </c>
      <c r="AB634" s="253">
        <v>340</v>
      </c>
      <c r="AC634" s="253">
        <v>285</v>
      </c>
      <c r="AD634" s="253">
        <v>625</v>
      </c>
    </row>
    <row r="635" spans="1:34">
      <c r="A635" s="246" t="s">
        <v>1623</v>
      </c>
      <c r="B635" s="246" t="s">
        <v>10</v>
      </c>
      <c r="C635" s="246" t="s">
        <v>22</v>
      </c>
      <c r="D635" s="246" t="s">
        <v>85</v>
      </c>
      <c r="E635" s="247" t="s">
        <v>131</v>
      </c>
      <c r="F635" s="246" t="s">
        <v>1624</v>
      </c>
      <c r="G635" s="248" t="s">
        <v>133</v>
      </c>
      <c r="H635" s="249" t="s">
        <v>1625</v>
      </c>
      <c r="I635" s="246" t="s">
        <v>7</v>
      </c>
      <c r="J635" s="246" t="s">
        <v>199</v>
      </c>
      <c r="K635" s="250">
        <v>5124248.8</v>
      </c>
      <c r="L635" s="250">
        <v>0</v>
      </c>
      <c r="M635" s="250">
        <v>1708082.93</v>
      </c>
      <c r="N635" s="250">
        <v>1708082.93</v>
      </c>
      <c r="O635" s="250">
        <v>8540414.67</v>
      </c>
      <c r="P635" s="246" t="s">
        <v>6</v>
      </c>
      <c r="Q635" s="246" t="s">
        <v>136</v>
      </c>
      <c r="R635" s="246" t="s">
        <v>137</v>
      </c>
      <c r="S635" s="252"/>
      <c r="T635" s="252"/>
      <c r="U635" s="251">
        <v>6405311</v>
      </c>
      <c r="V635" s="251">
        <v>2135103.67</v>
      </c>
      <c r="W635" s="251">
        <v>8540414.67</v>
      </c>
      <c r="X635" s="251">
        <v>6320945.81</v>
      </c>
      <c r="Y635" s="251">
        <v>2106981.93</v>
      </c>
      <c r="Z635" s="251">
        <v>8427927.74</v>
      </c>
      <c r="AA635" s="258">
        <v>1</v>
      </c>
      <c r="AB635" s="253">
        <v>38</v>
      </c>
      <c r="AC635" s="253">
        <v>46</v>
      </c>
      <c r="AD635" s="253">
        <v>84</v>
      </c>
    </row>
    <row r="636" spans="1:34">
      <c r="A636" s="246" t="s">
        <v>1626</v>
      </c>
      <c r="B636" s="246" t="s">
        <v>10</v>
      </c>
      <c r="C636" s="246" t="s">
        <v>22</v>
      </c>
      <c r="D636" s="246" t="s">
        <v>85</v>
      </c>
      <c r="E636" s="247" t="s">
        <v>131</v>
      </c>
      <c r="F636" s="246" t="s">
        <v>1627</v>
      </c>
      <c r="G636" s="248" t="s">
        <v>103</v>
      </c>
      <c r="H636" s="249" t="s">
        <v>1628</v>
      </c>
      <c r="I636" s="246" t="s">
        <v>7</v>
      </c>
      <c r="J636" s="246" t="s">
        <v>199</v>
      </c>
      <c r="K636" s="250">
        <v>7196620.05</v>
      </c>
      <c r="L636" s="250">
        <v>0</v>
      </c>
      <c r="M636" s="250">
        <v>2398873.35</v>
      </c>
      <c r="N636" s="250">
        <v>2398873.35</v>
      </c>
      <c r="O636" s="250">
        <v>11994366.75</v>
      </c>
      <c r="P636" s="246" t="s">
        <v>6</v>
      </c>
      <c r="Q636" s="246" t="s">
        <v>136</v>
      </c>
      <c r="R636" s="246" t="s">
        <v>137</v>
      </c>
      <c r="S636" s="252"/>
      <c r="T636" s="252"/>
      <c r="U636" s="251">
        <v>8995321.310000001</v>
      </c>
      <c r="V636" s="251">
        <v>2998440.42</v>
      </c>
      <c r="W636" s="251">
        <v>11993761.73</v>
      </c>
      <c r="X636" s="251">
        <v>8370277.76</v>
      </c>
      <c r="Y636" s="251">
        <v>2790092.59</v>
      </c>
      <c r="Z636" s="251">
        <v>11160370.35</v>
      </c>
      <c r="AA636" s="258">
        <v>1</v>
      </c>
      <c r="AB636" s="253">
        <v>355</v>
      </c>
      <c r="AC636" s="253">
        <v>645</v>
      </c>
      <c r="AD636" s="253">
        <v>1000</v>
      </c>
    </row>
    <row r="637" spans="1:34">
      <c r="A637" s="246" t="s">
        <v>1629</v>
      </c>
      <c r="B637" s="246" t="s">
        <v>10</v>
      </c>
      <c r="C637" s="246" t="s">
        <v>22</v>
      </c>
      <c r="D637" s="246" t="s">
        <v>78</v>
      </c>
      <c r="E637" s="247" t="s">
        <v>131</v>
      </c>
      <c r="F637" s="246" t="s">
        <v>1323</v>
      </c>
      <c r="G637" s="248" t="s">
        <v>103</v>
      </c>
      <c r="H637" s="249" t="s">
        <v>1630</v>
      </c>
      <c r="I637" s="246" t="s">
        <v>16</v>
      </c>
      <c r="J637" s="246" t="s">
        <v>292</v>
      </c>
      <c r="K637" s="250">
        <v>59144485.18</v>
      </c>
      <c r="L637" s="250">
        <v>0</v>
      </c>
      <c r="M637" s="250">
        <v>19714828.39</v>
      </c>
      <c r="N637" s="250">
        <v>19714828.39</v>
      </c>
      <c r="O637" s="250">
        <v>98574141.97</v>
      </c>
      <c r="P637" s="246" t="s">
        <v>6</v>
      </c>
      <c r="Q637" s="246" t="s">
        <v>931</v>
      </c>
      <c r="R637" s="246" t="s">
        <v>1631</v>
      </c>
      <c r="S637" s="252"/>
      <c r="T637" s="252"/>
      <c r="U637" s="251">
        <v>73930606.48</v>
      </c>
      <c r="V637" s="251">
        <v>24643535.49</v>
      </c>
      <c r="W637" s="251">
        <v>98574141.97</v>
      </c>
      <c r="X637" s="251">
        <v>66809516.39</v>
      </c>
      <c r="Y637" s="251">
        <v>13149311</v>
      </c>
      <c r="Z637" s="251">
        <v>79958827.39</v>
      </c>
      <c r="AA637" s="258">
        <v>1</v>
      </c>
      <c r="AB637" s="253">
        <v>169</v>
      </c>
      <c r="AC637" s="253">
        <v>54</v>
      </c>
      <c r="AD637" s="253">
        <v>223</v>
      </c>
    </row>
    <row r="638" spans="1:34">
      <c r="A638" s="246" t="s">
        <v>1632</v>
      </c>
      <c r="B638" s="246" t="s">
        <v>10</v>
      </c>
      <c r="C638" s="246" t="s">
        <v>24</v>
      </c>
      <c r="D638" s="246" t="s">
        <v>89</v>
      </c>
      <c r="E638" s="247" t="s">
        <v>272</v>
      </c>
      <c r="F638" s="246" t="s">
        <v>512</v>
      </c>
      <c r="G638" s="248" t="s">
        <v>103</v>
      </c>
      <c r="H638" s="249" t="s">
        <v>1633</v>
      </c>
      <c r="I638" s="246" t="s">
        <v>20</v>
      </c>
      <c r="J638" s="246" t="s">
        <v>135</v>
      </c>
      <c r="K638" s="250">
        <v>0</v>
      </c>
      <c r="L638" s="250">
        <v>959200</v>
      </c>
      <c r="M638" s="250">
        <v>0</v>
      </c>
      <c r="N638" s="250">
        <v>239800</v>
      </c>
      <c r="O638" s="250">
        <v>1199000</v>
      </c>
      <c r="P638" s="246" t="s">
        <v>6</v>
      </c>
      <c r="Q638" s="246" t="s">
        <v>136</v>
      </c>
      <c r="R638" s="246" t="s">
        <v>137</v>
      </c>
      <c r="S638" s="252"/>
      <c r="T638" s="252"/>
      <c r="U638" s="251">
        <v>0</v>
      </c>
      <c r="V638" s="251">
        <v>0</v>
      </c>
      <c r="W638" s="251">
        <v>959200</v>
      </c>
      <c r="X638" s="251">
        <v>964200</v>
      </c>
      <c r="Y638" s="251">
        <v>0</v>
      </c>
      <c r="Z638" s="251">
        <v>0</v>
      </c>
      <c r="AA638" s="258">
        <v>1</v>
      </c>
      <c r="AB638" s="253">
        <v>28</v>
      </c>
      <c r="AC638" s="253">
        <v>29</v>
      </c>
      <c r="AD638" s="253">
        <v>57</v>
      </c>
    </row>
    <row r="639" spans="1:34">
      <c r="A639" s="246" t="s">
        <v>1634</v>
      </c>
      <c r="B639" s="246" t="s">
        <v>10</v>
      </c>
      <c r="C639" s="246" t="s">
        <v>24</v>
      </c>
      <c r="D639" s="246" t="s">
        <v>17</v>
      </c>
      <c r="E639" s="247" t="s">
        <v>324</v>
      </c>
      <c r="F639" s="246" t="s">
        <v>1635</v>
      </c>
      <c r="G639" s="248" t="s">
        <v>103</v>
      </c>
      <c r="H639" s="249" t="s">
        <v>1636</v>
      </c>
      <c r="I639" s="246" t="s">
        <v>7</v>
      </c>
      <c r="J639" s="246" t="s">
        <v>199</v>
      </c>
      <c r="K639" s="250">
        <v>2783136</v>
      </c>
      <c r="L639" s="250">
        <v>0</v>
      </c>
      <c r="M639" s="250">
        <v>927712</v>
      </c>
      <c r="N639" s="250">
        <v>927712</v>
      </c>
      <c r="O639" s="250">
        <v>4638560</v>
      </c>
      <c r="P639" s="246" t="s">
        <v>6</v>
      </c>
      <c r="Q639" s="246" t="s">
        <v>136</v>
      </c>
      <c r="R639" s="246" t="s">
        <v>137</v>
      </c>
      <c r="S639" s="252"/>
      <c r="T639" s="252"/>
      <c r="U639" s="251">
        <v>2783136</v>
      </c>
      <c r="V639" s="251">
        <v>927712</v>
      </c>
      <c r="W639" s="251">
        <v>3710848</v>
      </c>
      <c r="X639" s="251">
        <v>2678363.4</v>
      </c>
      <c r="Y639" s="251">
        <v>892787.8</v>
      </c>
      <c r="Z639" s="251">
        <v>3571151.2</v>
      </c>
      <c r="AA639" s="258">
        <v>1</v>
      </c>
      <c r="AB639" s="253">
        <v>59</v>
      </c>
      <c r="AC639" s="253">
        <v>47</v>
      </c>
      <c r="AD639" s="253">
        <v>106</v>
      </c>
    </row>
    <row r="640" spans="1:34">
      <c r="A640" s="246" t="s">
        <v>1637</v>
      </c>
      <c r="B640" s="246" t="s">
        <v>10</v>
      </c>
      <c r="C640" s="246" t="s">
        <v>24</v>
      </c>
      <c r="D640" s="246" t="s">
        <v>17</v>
      </c>
      <c r="E640" s="247" t="s">
        <v>279</v>
      </c>
      <c r="F640" s="246" t="s">
        <v>1638</v>
      </c>
      <c r="G640" s="248" t="s">
        <v>103</v>
      </c>
      <c r="H640" s="249" t="s">
        <v>1639</v>
      </c>
      <c r="I640" s="246" t="s">
        <v>16</v>
      </c>
      <c r="J640" s="246" t="s">
        <v>199</v>
      </c>
      <c r="K640" s="250">
        <v>5764374.13</v>
      </c>
      <c r="L640" s="250">
        <v>0</v>
      </c>
      <c r="M640" s="250">
        <v>1921458.04</v>
      </c>
      <c r="N640" s="250">
        <v>1921458.04</v>
      </c>
      <c r="O640" s="250">
        <v>9607290.220000001</v>
      </c>
      <c r="P640" s="246" t="s">
        <v>6</v>
      </c>
      <c r="Q640" s="246" t="s">
        <v>136</v>
      </c>
      <c r="R640" s="246" t="s">
        <v>164</v>
      </c>
      <c r="S640" s="252"/>
      <c r="T640" s="252"/>
      <c r="U640" s="251">
        <v>5764374.13</v>
      </c>
      <c r="V640" s="251">
        <v>1921458.04</v>
      </c>
      <c r="W640" s="251">
        <v>7685832.17</v>
      </c>
      <c r="X640" s="251">
        <v>5339804.43</v>
      </c>
      <c r="Y640" s="251">
        <v>1820942.26</v>
      </c>
      <c r="Z640" s="251">
        <v>7160746.69</v>
      </c>
      <c r="AA640" s="258">
        <v>1</v>
      </c>
      <c r="AB640" s="253">
        <v>32</v>
      </c>
      <c r="AC640" s="253">
        <v>31</v>
      </c>
      <c r="AD640" s="253">
        <v>63</v>
      </c>
    </row>
    <row r="641" spans="1:34">
      <c r="A641" s="246" t="s">
        <v>1640</v>
      </c>
      <c r="B641" s="246" t="s">
        <v>10</v>
      </c>
      <c r="C641" s="246" t="s">
        <v>24</v>
      </c>
      <c r="D641" s="246" t="s">
        <v>17</v>
      </c>
      <c r="E641" s="247" t="s">
        <v>272</v>
      </c>
      <c r="F641" s="246" t="s">
        <v>1641</v>
      </c>
      <c r="G641" s="248" t="s">
        <v>133</v>
      </c>
      <c r="H641" s="249" t="s">
        <v>1642</v>
      </c>
      <c r="I641" s="246" t="s">
        <v>7</v>
      </c>
      <c r="J641" s="246" t="s">
        <v>199</v>
      </c>
      <c r="K641" s="250">
        <v>3651278.07</v>
      </c>
      <c r="L641" s="250">
        <v>0</v>
      </c>
      <c r="M641" s="250">
        <v>1217092.69</v>
      </c>
      <c r="N641" s="250">
        <v>1217092.69</v>
      </c>
      <c r="O641" s="250">
        <v>6085463.45</v>
      </c>
      <c r="P641" s="246" t="s">
        <v>6</v>
      </c>
      <c r="Q641" s="246" t="s">
        <v>136</v>
      </c>
      <c r="R641" s="246" t="s">
        <v>137</v>
      </c>
      <c r="S641" s="252"/>
      <c r="T641" s="252"/>
      <c r="U641" s="251">
        <v>3651278.07</v>
      </c>
      <c r="V641" s="251">
        <v>1217092.69</v>
      </c>
      <c r="W641" s="251">
        <v>4868370.76</v>
      </c>
      <c r="X641" s="251">
        <v>3488685.95</v>
      </c>
      <c r="Y641" s="251">
        <v>1162895.52</v>
      </c>
      <c r="Z641" s="251">
        <v>4651581.47</v>
      </c>
      <c r="AA641" s="258">
        <v>1</v>
      </c>
      <c r="AB641" s="253">
        <v>12</v>
      </c>
      <c r="AC641" s="253">
        <v>36</v>
      </c>
      <c r="AD641" s="253">
        <v>48</v>
      </c>
    </row>
    <row r="642" spans="1:34">
      <c r="A642" s="246" t="s">
        <v>1643</v>
      </c>
      <c r="B642" s="246" t="s">
        <v>10</v>
      </c>
      <c r="C642" s="246" t="s">
        <v>24</v>
      </c>
      <c r="D642" s="246" t="s">
        <v>44</v>
      </c>
      <c r="E642" s="247" t="s">
        <v>333</v>
      </c>
      <c r="F642" s="246" t="s">
        <v>1644</v>
      </c>
      <c r="G642" s="248" t="s">
        <v>103</v>
      </c>
      <c r="H642" s="249" t="s">
        <v>1645</v>
      </c>
      <c r="I642" s="246" t="s">
        <v>7</v>
      </c>
      <c r="J642" s="246" t="s">
        <v>199</v>
      </c>
      <c r="K642" s="250">
        <v>1211385</v>
      </c>
      <c r="L642" s="250">
        <v>0</v>
      </c>
      <c r="M642" s="250">
        <v>403795</v>
      </c>
      <c r="N642" s="250">
        <v>403795</v>
      </c>
      <c r="O642" s="250">
        <v>2018975</v>
      </c>
      <c r="P642" s="246" t="s">
        <v>6</v>
      </c>
      <c r="Q642" s="246" t="s">
        <v>136</v>
      </c>
      <c r="R642" s="246" t="s">
        <v>137</v>
      </c>
      <c r="S642" s="252"/>
      <c r="T642" s="252"/>
      <c r="U642" s="251">
        <v>1211385</v>
      </c>
      <c r="V642" s="251">
        <v>403795</v>
      </c>
      <c r="W642" s="251">
        <v>1615180</v>
      </c>
      <c r="X642" s="251">
        <v>1144515</v>
      </c>
      <c r="Y642" s="251">
        <v>381505</v>
      </c>
      <c r="Z642" s="251">
        <v>1526020</v>
      </c>
      <c r="AA642" s="258">
        <v>1</v>
      </c>
      <c r="AB642" s="253">
        <v>75</v>
      </c>
      <c r="AC642" s="253">
        <v>155</v>
      </c>
      <c r="AD642" s="253">
        <v>230</v>
      </c>
    </row>
    <row r="643" spans="1:34">
      <c r="A643" s="246" t="s">
        <v>1646</v>
      </c>
      <c r="B643" s="246" t="s">
        <v>10</v>
      </c>
      <c r="C643" s="246" t="s">
        <v>24</v>
      </c>
      <c r="D643" s="246" t="s">
        <v>44</v>
      </c>
      <c r="E643" s="247" t="s">
        <v>333</v>
      </c>
      <c r="F643" s="246" t="s">
        <v>1647</v>
      </c>
      <c r="G643" s="248" t="s">
        <v>103</v>
      </c>
      <c r="H643" s="249" t="s">
        <v>1648</v>
      </c>
      <c r="I643" s="246" t="s">
        <v>7</v>
      </c>
      <c r="J643" s="246" t="s">
        <v>199</v>
      </c>
      <c r="K643" s="250">
        <v>3684420</v>
      </c>
      <c r="L643" s="250">
        <v>0</v>
      </c>
      <c r="M643" s="250">
        <v>1228140</v>
      </c>
      <c r="N643" s="250">
        <v>1228140</v>
      </c>
      <c r="O643" s="250">
        <v>6140700</v>
      </c>
      <c r="P643" s="246" t="s">
        <v>6</v>
      </c>
      <c r="Q643" s="246" t="s">
        <v>136</v>
      </c>
      <c r="R643" s="246" t="s">
        <v>137</v>
      </c>
      <c r="S643" s="252"/>
      <c r="T643" s="252"/>
      <c r="U643" s="251">
        <v>3684420</v>
      </c>
      <c r="V643" s="251">
        <v>1228140</v>
      </c>
      <c r="W643" s="251">
        <v>4912560</v>
      </c>
      <c r="X643" s="251">
        <v>3634324.59</v>
      </c>
      <c r="Y643" s="251">
        <v>1075458.19</v>
      </c>
      <c r="Z643" s="251">
        <v>4709782.78</v>
      </c>
      <c r="AA643" s="258">
        <v>1</v>
      </c>
      <c r="AB643" s="253">
        <v>3</v>
      </c>
      <c r="AC643" s="253">
        <v>29</v>
      </c>
      <c r="AD643" s="253">
        <v>32</v>
      </c>
    </row>
    <row r="644" spans="1:34">
      <c r="A644" s="246" t="s">
        <v>1649</v>
      </c>
      <c r="B644" s="246" t="s">
        <v>10</v>
      </c>
      <c r="C644" s="246" t="s">
        <v>24</v>
      </c>
      <c r="D644" s="246" t="s">
        <v>44</v>
      </c>
      <c r="E644" s="247" t="s">
        <v>320</v>
      </c>
      <c r="F644" s="246" t="s">
        <v>1650</v>
      </c>
      <c r="G644" s="248" t="s">
        <v>133</v>
      </c>
      <c r="H644" s="249" t="s">
        <v>1651</v>
      </c>
      <c r="I644" s="246" t="s">
        <v>7</v>
      </c>
      <c r="J644" s="246" t="s">
        <v>199</v>
      </c>
      <c r="K644" s="250">
        <v>8424300</v>
      </c>
      <c r="L644" s="250">
        <v>0</v>
      </c>
      <c r="M644" s="250">
        <v>2808100</v>
      </c>
      <c r="N644" s="250">
        <v>2808100</v>
      </c>
      <c r="O644" s="250">
        <v>14040500</v>
      </c>
      <c r="P644" s="246" t="s">
        <v>6</v>
      </c>
      <c r="Q644" s="246" t="s">
        <v>136</v>
      </c>
      <c r="R644" s="246" t="s">
        <v>137</v>
      </c>
      <c r="S644" s="252"/>
      <c r="T644" s="252"/>
      <c r="U644" s="251">
        <v>8424300</v>
      </c>
      <c r="V644" s="251">
        <v>2808100</v>
      </c>
      <c r="W644" s="251">
        <v>11232400</v>
      </c>
      <c r="X644" s="251">
        <v>8371852.92</v>
      </c>
      <c r="Y644" s="251">
        <v>2790617.65</v>
      </c>
      <c r="Z644" s="251">
        <v>11162470.57</v>
      </c>
      <c r="AA644" s="258">
        <v>1</v>
      </c>
      <c r="AB644" s="253">
        <v>85</v>
      </c>
      <c r="AC644" s="253">
        <v>65</v>
      </c>
      <c r="AD644" s="253">
        <v>150</v>
      </c>
    </row>
    <row r="645" spans="1:34">
      <c r="A645" s="246" t="s">
        <v>1652</v>
      </c>
      <c r="B645" s="246" t="s">
        <v>10</v>
      </c>
      <c r="C645" s="246" t="s">
        <v>24</v>
      </c>
      <c r="D645" s="246" t="s">
        <v>43</v>
      </c>
      <c r="E645" s="247" t="s">
        <v>272</v>
      </c>
      <c r="F645" s="246" t="s">
        <v>1653</v>
      </c>
      <c r="G645" s="248" t="s">
        <v>103</v>
      </c>
      <c r="H645" s="249" t="s">
        <v>1654</v>
      </c>
      <c r="I645" s="246" t="s">
        <v>7</v>
      </c>
      <c r="J645" s="246" t="s">
        <v>199</v>
      </c>
      <c r="K645" s="250">
        <v>2040060</v>
      </c>
      <c r="L645" s="250">
        <v>0</v>
      </c>
      <c r="M645" s="250">
        <v>680020</v>
      </c>
      <c r="N645" s="250">
        <v>680020</v>
      </c>
      <c r="O645" s="250">
        <v>3400100</v>
      </c>
      <c r="P645" s="246" t="s">
        <v>6</v>
      </c>
      <c r="Q645" s="246" t="s">
        <v>136</v>
      </c>
      <c r="R645" s="246" t="s">
        <v>137</v>
      </c>
      <c r="S645" s="252"/>
      <c r="T645" s="252"/>
      <c r="U645" s="251">
        <v>2040060</v>
      </c>
      <c r="V645" s="251">
        <v>680020</v>
      </c>
      <c r="W645" s="251">
        <v>2720080</v>
      </c>
      <c r="X645" s="251">
        <v>1892550</v>
      </c>
      <c r="Y645" s="251">
        <v>630850</v>
      </c>
      <c r="Z645" s="251">
        <v>2523400</v>
      </c>
      <c r="AA645" s="258">
        <v>1</v>
      </c>
      <c r="AB645" s="253">
        <v>604</v>
      </c>
      <c r="AC645" s="253">
        <v>449</v>
      </c>
      <c r="AD645" s="253">
        <v>1053</v>
      </c>
    </row>
    <row r="646" spans="1:34">
      <c r="A646" s="246" t="s">
        <v>1655</v>
      </c>
      <c r="B646" s="246" t="s">
        <v>10</v>
      </c>
      <c r="C646" s="246" t="s">
        <v>24</v>
      </c>
      <c r="D646" s="246" t="s">
        <v>43</v>
      </c>
      <c r="E646" s="247" t="s">
        <v>272</v>
      </c>
      <c r="F646" s="246" t="s">
        <v>1656</v>
      </c>
      <c r="G646" s="248" t="s">
        <v>103</v>
      </c>
      <c r="H646" s="249" t="s">
        <v>1657</v>
      </c>
      <c r="I646" s="246" t="s">
        <v>16</v>
      </c>
      <c r="J646" s="246" t="s">
        <v>292</v>
      </c>
      <c r="K646" s="250">
        <v>9493422.039999999</v>
      </c>
      <c r="L646" s="250">
        <v>0</v>
      </c>
      <c r="M646" s="250">
        <v>3164474.01</v>
      </c>
      <c r="N646" s="250">
        <v>3164474.01</v>
      </c>
      <c r="O646" s="250">
        <v>15822370.06</v>
      </c>
      <c r="P646" s="246" t="s">
        <v>6</v>
      </c>
      <c r="Q646" s="246" t="s">
        <v>136</v>
      </c>
      <c r="R646" s="246" t="s">
        <v>147</v>
      </c>
      <c r="S646" s="252"/>
      <c r="T646" s="252"/>
      <c r="U646" s="251">
        <v>9493422.039999999</v>
      </c>
      <c r="V646" s="251">
        <v>3164474.01</v>
      </c>
      <c r="W646" s="251">
        <v>12657896.05</v>
      </c>
      <c r="X646" s="251">
        <v>9400422.039999999</v>
      </c>
      <c r="Y646" s="251">
        <v>3133474.01</v>
      </c>
      <c r="Z646" s="251">
        <v>12533896.05</v>
      </c>
      <c r="AA646" s="258">
        <v>1</v>
      </c>
      <c r="AB646" s="253">
        <v>1854</v>
      </c>
      <c r="AC646" s="253">
        <v>7286</v>
      </c>
      <c r="AD646" s="253">
        <v>9140</v>
      </c>
    </row>
    <row r="647" spans="1:34">
      <c r="A647" s="246" t="s">
        <v>1658</v>
      </c>
      <c r="B647" s="246" t="s">
        <v>10</v>
      </c>
      <c r="C647" s="246" t="s">
        <v>24</v>
      </c>
      <c r="D647" s="246" t="s">
        <v>46</v>
      </c>
      <c r="E647" s="247" t="s">
        <v>131</v>
      </c>
      <c r="F647" s="246" t="s">
        <v>1659</v>
      </c>
      <c r="G647" s="248" t="s">
        <v>103</v>
      </c>
      <c r="H647" s="249" t="s">
        <v>1660</v>
      </c>
      <c r="I647" s="246" t="s">
        <v>7</v>
      </c>
      <c r="J647" s="246" t="s">
        <v>292</v>
      </c>
      <c r="K647" s="250">
        <v>6126000</v>
      </c>
      <c r="L647" s="250">
        <v>0</v>
      </c>
      <c r="M647" s="250">
        <v>2042000</v>
      </c>
      <c r="N647" s="250">
        <v>2042000</v>
      </c>
      <c r="O647" s="250">
        <v>10210000</v>
      </c>
      <c r="P647" s="246" t="s">
        <v>6</v>
      </c>
      <c r="Q647" s="246" t="s">
        <v>136</v>
      </c>
      <c r="R647" s="246" t="s">
        <v>137</v>
      </c>
      <c r="S647" s="252"/>
      <c r="T647" s="252"/>
      <c r="U647" s="251">
        <v>6126000</v>
      </c>
      <c r="V647" s="251">
        <v>2042000</v>
      </c>
      <c r="W647" s="251">
        <v>8168000</v>
      </c>
      <c r="X647" s="251">
        <v>6087840</v>
      </c>
      <c r="Y647" s="251">
        <v>2029280</v>
      </c>
      <c r="Z647" s="251">
        <v>8117120</v>
      </c>
      <c r="AA647" s="258">
        <v>1</v>
      </c>
      <c r="AB647" s="253">
        <v>1051</v>
      </c>
      <c r="AC647" s="253">
        <v>2432</v>
      </c>
      <c r="AD647" s="253">
        <v>3483</v>
      </c>
    </row>
    <row r="648" spans="1:34">
      <c r="A648" s="246" t="s">
        <v>1661</v>
      </c>
      <c r="B648" s="246" t="s">
        <v>10</v>
      </c>
      <c r="C648" s="246" t="s">
        <v>24</v>
      </c>
      <c r="D648" s="246" t="s">
        <v>46</v>
      </c>
      <c r="E648" s="247" t="s">
        <v>131</v>
      </c>
      <c r="F648" s="246" t="s">
        <v>1662</v>
      </c>
      <c r="G648" s="248" t="s">
        <v>133</v>
      </c>
      <c r="H648" s="249" t="s">
        <v>1663</v>
      </c>
      <c r="I648" s="246" t="s">
        <v>12</v>
      </c>
      <c r="J648" s="246" t="s">
        <v>135</v>
      </c>
      <c r="K648" s="250">
        <v>300000</v>
      </c>
      <c r="L648" s="250">
        <v>0</v>
      </c>
      <c r="M648" s="250">
        <v>100000</v>
      </c>
      <c r="N648" s="250">
        <v>100000</v>
      </c>
      <c r="O648" s="250">
        <v>500000</v>
      </c>
      <c r="P648" s="246" t="s">
        <v>6</v>
      </c>
      <c r="Q648" s="246" t="s">
        <v>136</v>
      </c>
      <c r="R648" s="246" t="s">
        <v>137</v>
      </c>
      <c r="S648" s="252"/>
      <c r="T648" s="252"/>
      <c r="U648" s="251">
        <v>300000</v>
      </c>
      <c r="V648" s="251">
        <v>100000</v>
      </c>
      <c r="W648" s="251">
        <v>400000</v>
      </c>
      <c r="X648" s="251">
        <v>296217</v>
      </c>
      <c r="Y648" s="251">
        <v>98739</v>
      </c>
      <c r="Z648" s="251">
        <v>394956</v>
      </c>
      <c r="AA648" s="258">
        <v>1</v>
      </c>
      <c r="AB648" s="253">
        <v>68</v>
      </c>
      <c r="AC648" s="253">
        <v>48</v>
      </c>
      <c r="AD648" s="253">
        <v>116</v>
      </c>
    </row>
    <row r="649" spans="1:34">
      <c r="A649" s="246" t="s">
        <v>1664</v>
      </c>
      <c r="B649" s="246" t="s">
        <v>10</v>
      </c>
      <c r="C649" s="246" t="s">
        <v>24</v>
      </c>
      <c r="D649" s="246" t="s">
        <v>46</v>
      </c>
      <c r="E649" s="247" t="s">
        <v>131</v>
      </c>
      <c r="F649" s="246" t="s">
        <v>1665</v>
      </c>
      <c r="G649" s="248" t="s">
        <v>103</v>
      </c>
      <c r="H649" s="249" t="s">
        <v>1666</v>
      </c>
      <c r="I649" s="246" t="s">
        <v>7</v>
      </c>
      <c r="J649" s="246" t="s">
        <v>199</v>
      </c>
      <c r="K649" s="250">
        <v>4073564.3</v>
      </c>
      <c r="L649" s="250">
        <v>0</v>
      </c>
      <c r="M649" s="250">
        <v>1357854.77</v>
      </c>
      <c r="N649" s="250">
        <v>1357854.77</v>
      </c>
      <c r="O649" s="250">
        <v>6789273.84</v>
      </c>
      <c r="P649" s="246" t="s">
        <v>6</v>
      </c>
      <c r="Q649" s="246" t="s">
        <v>136</v>
      </c>
      <c r="R649" s="246" t="s">
        <v>137</v>
      </c>
      <c r="S649" s="252"/>
      <c r="T649" s="252"/>
      <c r="U649" s="251">
        <v>4073564.3</v>
      </c>
      <c r="V649" s="251">
        <v>1357854.77</v>
      </c>
      <c r="W649" s="251">
        <v>5431419.07</v>
      </c>
      <c r="X649" s="251">
        <v>4008353.28</v>
      </c>
      <c r="Y649" s="251">
        <v>1126314.52</v>
      </c>
      <c r="Z649" s="251">
        <v>5134667.8</v>
      </c>
      <c r="AA649" s="258">
        <v>1</v>
      </c>
      <c r="AB649" s="253">
        <v>124</v>
      </c>
      <c r="AC649" s="253">
        <v>8</v>
      </c>
      <c r="AD649" s="253">
        <v>132</v>
      </c>
    </row>
    <row r="650" spans="1:34">
      <c r="A650" s="246" t="s">
        <v>1667</v>
      </c>
      <c r="B650" s="246" t="s">
        <v>10</v>
      </c>
      <c r="C650" s="246" t="s">
        <v>24</v>
      </c>
      <c r="D650" s="246" t="s">
        <v>46</v>
      </c>
      <c r="E650" s="247" t="s">
        <v>131</v>
      </c>
      <c r="F650" s="246" t="s">
        <v>1668</v>
      </c>
      <c r="G650" s="248" t="s">
        <v>133</v>
      </c>
      <c r="H650" s="249" t="s">
        <v>1669</v>
      </c>
      <c r="I650" s="246" t="s">
        <v>12</v>
      </c>
      <c r="J650" s="246" t="s">
        <v>135</v>
      </c>
      <c r="K650" s="250">
        <v>223152</v>
      </c>
      <c r="L650" s="250">
        <v>0</v>
      </c>
      <c r="M650" s="250">
        <v>74384</v>
      </c>
      <c r="N650" s="250">
        <v>74384</v>
      </c>
      <c r="O650" s="250">
        <v>371920</v>
      </c>
      <c r="P650" s="246" t="s">
        <v>6</v>
      </c>
      <c r="Q650" s="246" t="s">
        <v>136</v>
      </c>
      <c r="R650" s="246" t="s">
        <v>137</v>
      </c>
      <c r="S650" s="252"/>
      <c r="T650" s="252"/>
      <c r="U650" s="251">
        <v>223152</v>
      </c>
      <c r="V650" s="251">
        <v>74384</v>
      </c>
      <c r="W650" s="251">
        <v>297536</v>
      </c>
      <c r="X650" s="251">
        <v>200507</v>
      </c>
      <c r="Y650" s="251">
        <v>60169</v>
      </c>
      <c r="Z650" s="251">
        <v>260676</v>
      </c>
      <c r="AA650" s="258">
        <v>1</v>
      </c>
      <c r="AB650" s="253">
        <v>24</v>
      </c>
      <c r="AC650" s="253">
        <v>5</v>
      </c>
      <c r="AD650" s="253">
        <v>29</v>
      </c>
    </row>
    <row r="651" spans="1:34">
      <c r="A651" s="246" t="s">
        <v>1670</v>
      </c>
      <c r="B651" s="246" t="s">
        <v>10</v>
      </c>
      <c r="C651" s="246" t="s">
        <v>24</v>
      </c>
      <c r="D651" s="246" t="s">
        <v>68</v>
      </c>
      <c r="E651" s="247" t="s">
        <v>324</v>
      </c>
      <c r="F651" s="246" t="s">
        <v>1671</v>
      </c>
      <c r="G651" s="248" t="s">
        <v>133</v>
      </c>
      <c r="H651" s="249" t="s">
        <v>1672</v>
      </c>
      <c r="I651" s="246" t="s">
        <v>12</v>
      </c>
      <c r="J651" s="246" t="s">
        <v>135</v>
      </c>
      <c r="K651" s="250">
        <v>555600</v>
      </c>
      <c r="L651" s="250">
        <v>0</v>
      </c>
      <c r="M651" s="250">
        <v>185200</v>
      </c>
      <c r="N651" s="250">
        <v>185200</v>
      </c>
      <c r="O651" s="250">
        <v>926000</v>
      </c>
      <c r="P651" s="246" t="s">
        <v>6</v>
      </c>
      <c r="Q651" s="246" t="s">
        <v>136</v>
      </c>
      <c r="R651" s="246" t="s">
        <v>137</v>
      </c>
      <c r="S651" s="252"/>
      <c r="T651" s="252"/>
      <c r="U651" s="251">
        <v>555600</v>
      </c>
      <c r="V651" s="251">
        <v>185200</v>
      </c>
      <c r="W651" s="251">
        <v>740800</v>
      </c>
      <c r="X651" s="251">
        <v>534000</v>
      </c>
      <c r="Y651" s="251">
        <v>178000</v>
      </c>
      <c r="Z651" s="251">
        <v>712000</v>
      </c>
      <c r="AA651" s="258">
        <v>1</v>
      </c>
      <c r="AB651" s="253">
        <v>0</v>
      </c>
      <c r="AC651" s="253">
        <v>21</v>
      </c>
      <c r="AD651" s="253">
        <v>21</v>
      </c>
    </row>
    <row r="652" spans="1:34">
      <c r="A652" s="246" t="s">
        <v>1673</v>
      </c>
      <c r="B652" s="246" t="s">
        <v>10</v>
      </c>
      <c r="C652" s="246" t="s">
        <v>24</v>
      </c>
      <c r="D652" s="246" t="s">
        <v>68</v>
      </c>
      <c r="E652" s="247" t="s">
        <v>324</v>
      </c>
      <c r="F652" s="246" t="s">
        <v>1674</v>
      </c>
      <c r="G652" s="248" t="s">
        <v>103</v>
      </c>
      <c r="H652" s="249" t="s">
        <v>1675</v>
      </c>
      <c r="I652" s="246" t="s">
        <v>16</v>
      </c>
      <c r="J652" s="246" t="s">
        <v>199</v>
      </c>
      <c r="K652" s="250">
        <v>8814791.4</v>
      </c>
      <c r="L652" s="250">
        <v>0</v>
      </c>
      <c r="M652" s="250">
        <v>2938263.8</v>
      </c>
      <c r="N652" s="250">
        <v>2938263.8</v>
      </c>
      <c r="O652" s="250">
        <v>14691319</v>
      </c>
      <c r="P652" s="246" t="s">
        <v>6</v>
      </c>
      <c r="Q652" s="246" t="s">
        <v>136</v>
      </c>
      <c r="R652" s="246" t="s">
        <v>137</v>
      </c>
      <c r="S652" s="252"/>
      <c r="T652" s="252"/>
      <c r="U652" s="251">
        <v>8814791.4</v>
      </c>
      <c r="V652" s="251">
        <v>2938263.8</v>
      </c>
      <c r="W652" s="251">
        <v>11753055.2</v>
      </c>
      <c r="X652" s="251">
        <v>8616567.220000001</v>
      </c>
      <c r="Y652" s="251">
        <v>2872189.07</v>
      </c>
      <c r="Z652" s="251">
        <v>11488756.29</v>
      </c>
      <c r="AA652" s="258">
        <v>4</v>
      </c>
      <c r="AB652" s="253">
        <v>370</v>
      </c>
      <c r="AC652" s="253">
        <v>729</v>
      </c>
      <c r="AD652" s="253">
        <v>1099</v>
      </c>
    </row>
    <row r="653" spans="1:34">
      <c r="A653" s="246" t="s">
        <v>1676</v>
      </c>
      <c r="B653" s="246" t="s">
        <v>10</v>
      </c>
      <c r="C653" s="246" t="s">
        <v>24</v>
      </c>
      <c r="D653" s="246" t="s">
        <v>68</v>
      </c>
      <c r="E653" s="247" t="s">
        <v>279</v>
      </c>
      <c r="F653" s="246" t="s">
        <v>1677</v>
      </c>
      <c r="G653" s="248" t="s">
        <v>133</v>
      </c>
      <c r="H653" s="249" t="s">
        <v>1678</v>
      </c>
      <c r="I653" s="246" t="s">
        <v>7</v>
      </c>
      <c r="J653" s="246" t="s">
        <v>199</v>
      </c>
      <c r="K653" s="250">
        <v>6250593.21</v>
      </c>
      <c r="L653" s="250">
        <v>0</v>
      </c>
      <c r="M653" s="250">
        <v>2083531.07</v>
      </c>
      <c r="N653" s="250">
        <v>2083531.07</v>
      </c>
      <c r="O653" s="250">
        <v>10417655.35</v>
      </c>
      <c r="P653" s="246" t="s">
        <v>6</v>
      </c>
      <c r="Q653" s="246" t="s">
        <v>136</v>
      </c>
      <c r="R653" s="246" t="s">
        <v>246</v>
      </c>
      <c r="S653" s="252"/>
      <c r="T653" s="252"/>
      <c r="U653" s="251">
        <v>6250593.21</v>
      </c>
      <c r="V653" s="251">
        <v>2083531.07</v>
      </c>
      <c r="W653" s="251">
        <v>8334124.28</v>
      </c>
      <c r="X653" s="251">
        <v>6242117.25</v>
      </c>
      <c r="Y653" s="251">
        <v>2080705.75</v>
      </c>
      <c r="Z653" s="251">
        <v>8322823</v>
      </c>
      <c r="AA653" s="258">
        <v>1</v>
      </c>
      <c r="AB653" s="253">
        <v>48</v>
      </c>
      <c r="AC653" s="253">
        <v>12</v>
      </c>
      <c r="AD653" s="253">
        <v>60</v>
      </c>
    </row>
    <row r="654" spans="1:34">
      <c r="A654" s="246" t="s">
        <v>1679</v>
      </c>
      <c r="B654" s="246" t="s">
        <v>10</v>
      </c>
      <c r="C654" s="246" t="s">
        <v>24</v>
      </c>
      <c r="D654" s="246" t="s">
        <v>89</v>
      </c>
      <c r="E654" s="247" t="s">
        <v>279</v>
      </c>
      <c r="F654" s="246" t="s">
        <v>1680</v>
      </c>
      <c r="G654" s="248" t="s">
        <v>103</v>
      </c>
      <c r="H654" s="249" t="s">
        <v>1681</v>
      </c>
      <c r="I654" s="246" t="s">
        <v>12</v>
      </c>
      <c r="J654" s="246" t="s">
        <v>135</v>
      </c>
      <c r="K654" s="250">
        <v>599986.5</v>
      </c>
      <c r="L654" s="250">
        <v>0</v>
      </c>
      <c r="M654" s="250">
        <v>199995.5</v>
      </c>
      <c r="N654" s="250">
        <v>199995.5</v>
      </c>
      <c r="O654" s="250">
        <v>999977.5</v>
      </c>
      <c r="P654" s="246" t="s">
        <v>6</v>
      </c>
      <c r="Q654" s="246" t="s">
        <v>136</v>
      </c>
      <c r="R654" s="246" t="s">
        <v>137</v>
      </c>
      <c r="S654" s="252"/>
      <c r="T654" s="252"/>
      <c r="U654" s="251">
        <v>599986.5</v>
      </c>
      <c r="V654" s="251">
        <v>199995.5</v>
      </c>
      <c r="W654" s="251">
        <v>799982</v>
      </c>
      <c r="X654" s="251">
        <v>582762</v>
      </c>
      <c r="Y654" s="251">
        <v>194254</v>
      </c>
      <c r="Z654" s="251">
        <v>777016</v>
      </c>
      <c r="AA654" s="258">
        <v>1</v>
      </c>
      <c r="AB654" s="253">
        <v>0</v>
      </c>
      <c r="AC654" s="253">
        <v>38</v>
      </c>
      <c r="AD654" s="253">
        <v>38</v>
      </c>
    </row>
    <row r="655" spans="1:34">
      <c r="A655" s="246" t="s">
        <v>1682</v>
      </c>
      <c r="B655" s="246" t="s">
        <v>10</v>
      </c>
      <c r="C655" s="246" t="s">
        <v>24</v>
      </c>
      <c r="D655" s="246" t="s">
        <v>89</v>
      </c>
      <c r="E655" s="247" t="s">
        <v>272</v>
      </c>
      <c r="F655" s="246" t="s">
        <v>1683</v>
      </c>
      <c r="G655" s="248" t="s">
        <v>103</v>
      </c>
      <c r="H655" s="249" t="s">
        <v>1684</v>
      </c>
      <c r="I655" s="246" t="s">
        <v>12</v>
      </c>
      <c r="J655" s="246" t="s">
        <v>135</v>
      </c>
      <c r="K655" s="250">
        <v>598092</v>
      </c>
      <c r="L655" s="250">
        <v>0</v>
      </c>
      <c r="M655" s="250">
        <v>199364</v>
      </c>
      <c r="N655" s="250">
        <v>199364</v>
      </c>
      <c r="O655" s="250">
        <v>996820</v>
      </c>
      <c r="P655" s="246" t="s">
        <v>6</v>
      </c>
      <c r="Q655" s="246" t="s">
        <v>136</v>
      </c>
      <c r="R655" s="246" t="s">
        <v>137</v>
      </c>
      <c r="S655" s="252"/>
      <c r="T655" s="252"/>
      <c r="U655" s="251">
        <v>598092</v>
      </c>
      <c r="V655" s="251">
        <v>199364</v>
      </c>
      <c r="W655" s="251">
        <v>797456</v>
      </c>
      <c r="X655" s="251">
        <v>580860</v>
      </c>
      <c r="Y655" s="251">
        <v>193620</v>
      </c>
      <c r="Z655" s="251">
        <v>774480</v>
      </c>
      <c r="AA655" s="258">
        <v>1</v>
      </c>
      <c r="AB655" s="253">
        <v>17</v>
      </c>
      <c r="AC655" s="253">
        <v>54</v>
      </c>
      <c r="AD655" s="253">
        <v>71</v>
      </c>
    </row>
    <row r="656" spans="1:34">
      <c r="A656" s="246" t="s">
        <v>1685</v>
      </c>
      <c r="B656" s="246" t="s">
        <v>10</v>
      </c>
      <c r="C656" s="246" t="s">
        <v>24</v>
      </c>
      <c r="D656" s="246" t="s">
        <v>89</v>
      </c>
      <c r="E656" s="247" t="s">
        <v>272</v>
      </c>
      <c r="F656" s="246" t="s">
        <v>1683</v>
      </c>
      <c r="G656" s="248" t="s">
        <v>103</v>
      </c>
      <c r="H656" s="249" t="s">
        <v>1686</v>
      </c>
      <c r="I656" s="246" t="s">
        <v>12</v>
      </c>
      <c r="J656" s="246" t="s">
        <v>135</v>
      </c>
      <c r="K656" s="250">
        <v>599986.5</v>
      </c>
      <c r="L656" s="250">
        <v>0</v>
      </c>
      <c r="M656" s="250">
        <v>199995.5</v>
      </c>
      <c r="N656" s="250">
        <v>199995.5</v>
      </c>
      <c r="O656" s="250">
        <v>999977.5</v>
      </c>
      <c r="P656" s="246" t="s">
        <v>6</v>
      </c>
      <c r="Q656" s="246" t="s">
        <v>136</v>
      </c>
      <c r="R656" s="246" t="s">
        <v>137</v>
      </c>
      <c r="S656" s="252"/>
      <c r="T656" s="252"/>
      <c r="U656" s="251">
        <v>599986.5</v>
      </c>
      <c r="V656" s="251">
        <v>199995.5</v>
      </c>
      <c r="W656" s="251">
        <v>799982</v>
      </c>
      <c r="X656" s="251">
        <v>582762</v>
      </c>
      <c r="Y656" s="251">
        <v>194254</v>
      </c>
      <c r="Z656" s="251">
        <v>777016</v>
      </c>
      <c r="AA656" s="258">
        <v>1</v>
      </c>
      <c r="AB656" s="253">
        <v>40</v>
      </c>
      <c r="AC656" s="253">
        <v>14</v>
      </c>
      <c r="AD656" s="253">
        <v>54</v>
      </c>
    </row>
    <row r="657" spans="1:34">
      <c r="A657" s="246" t="s">
        <v>1687</v>
      </c>
      <c r="B657" s="246" t="s">
        <v>10</v>
      </c>
      <c r="C657" s="246" t="s">
        <v>24</v>
      </c>
      <c r="D657" s="246" t="s">
        <v>89</v>
      </c>
      <c r="E657" s="247" t="s">
        <v>279</v>
      </c>
      <c r="F657" s="246" t="s">
        <v>1688</v>
      </c>
      <c r="G657" s="248" t="s">
        <v>103</v>
      </c>
      <c r="H657" s="249" t="s">
        <v>1689</v>
      </c>
      <c r="I657" s="246" t="s">
        <v>12</v>
      </c>
      <c r="J657" s="246" t="s">
        <v>135</v>
      </c>
      <c r="K657" s="250">
        <v>331260</v>
      </c>
      <c r="L657" s="250">
        <v>0</v>
      </c>
      <c r="M657" s="250">
        <v>110420</v>
      </c>
      <c r="N657" s="250">
        <v>110420</v>
      </c>
      <c r="O657" s="250">
        <v>552100</v>
      </c>
      <c r="P657" s="246" t="s">
        <v>6</v>
      </c>
      <c r="Q657" s="246" t="s">
        <v>136</v>
      </c>
      <c r="R657" s="246" t="s">
        <v>137</v>
      </c>
      <c r="S657" s="252"/>
      <c r="T657" s="252"/>
      <c r="U657" s="251">
        <v>331260</v>
      </c>
      <c r="V657" s="251">
        <v>110420</v>
      </c>
      <c r="W657" s="251">
        <v>441680</v>
      </c>
      <c r="X657" s="251">
        <v>311270.4</v>
      </c>
      <c r="Y657" s="251">
        <v>103756.8</v>
      </c>
      <c r="Z657" s="251">
        <v>415027.2</v>
      </c>
      <c r="AA657" s="258">
        <v>1</v>
      </c>
      <c r="AB657" s="253">
        <v>11</v>
      </c>
      <c r="AC657" s="253">
        <v>8</v>
      </c>
      <c r="AD657" s="253">
        <v>19</v>
      </c>
    </row>
    <row r="658" spans="1:34">
      <c r="A658" s="246" t="s">
        <v>1690</v>
      </c>
      <c r="B658" s="246" t="s">
        <v>10</v>
      </c>
      <c r="C658" s="246" t="s">
        <v>24</v>
      </c>
      <c r="D658" s="246" t="s">
        <v>89</v>
      </c>
      <c r="E658" s="247" t="s">
        <v>279</v>
      </c>
      <c r="F658" s="246" t="s">
        <v>1688</v>
      </c>
      <c r="G658" s="248" t="s">
        <v>103</v>
      </c>
      <c r="H658" s="249" t="s">
        <v>1691</v>
      </c>
      <c r="I658" s="246" t="s">
        <v>12</v>
      </c>
      <c r="J658" s="246" t="s">
        <v>135</v>
      </c>
      <c r="K658" s="250">
        <v>208494</v>
      </c>
      <c r="L658" s="250">
        <v>0</v>
      </c>
      <c r="M658" s="250">
        <v>69498</v>
      </c>
      <c r="N658" s="250">
        <v>69498</v>
      </c>
      <c r="O658" s="250">
        <v>347490</v>
      </c>
      <c r="P658" s="246" t="s">
        <v>6</v>
      </c>
      <c r="Q658" s="246" t="s">
        <v>136</v>
      </c>
      <c r="R658" s="246" t="s">
        <v>137</v>
      </c>
      <c r="S658" s="252"/>
      <c r="T658" s="252"/>
      <c r="U658" s="251">
        <v>208494</v>
      </c>
      <c r="V658" s="251">
        <v>69498</v>
      </c>
      <c r="W658" s="251">
        <v>277992</v>
      </c>
      <c r="X658" s="251">
        <v>206948.4</v>
      </c>
      <c r="Y658" s="251">
        <v>68982.8</v>
      </c>
      <c r="Z658" s="251">
        <v>275931.2</v>
      </c>
      <c r="AA658" s="258">
        <v>1</v>
      </c>
      <c r="AB658" s="253">
        <v>0</v>
      </c>
      <c r="AC658" s="253">
        <v>26</v>
      </c>
      <c r="AD658" s="253">
        <v>26</v>
      </c>
    </row>
    <row r="659" spans="1:34">
      <c r="A659" s="246" t="s">
        <v>1692</v>
      </c>
      <c r="B659" s="246" t="s">
        <v>10</v>
      </c>
      <c r="C659" s="246" t="s">
        <v>24</v>
      </c>
      <c r="D659" s="246" t="s">
        <v>89</v>
      </c>
      <c r="E659" s="247" t="s">
        <v>279</v>
      </c>
      <c r="F659" s="246" t="s">
        <v>1693</v>
      </c>
      <c r="G659" s="248" t="s">
        <v>103</v>
      </c>
      <c r="H659" s="249" t="s">
        <v>1694</v>
      </c>
      <c r="I659" s="246" t="s">
        <v>12</v>
      </c>
      <c r="J659" s="246" t="s">
        <v>135</v>
      </c>
      <c r="K659" s="250">
        <v>600000.01</v>
      </c>
      <c r="L659" s="250">
        <v>0</v>
      </c>
      <c r="M659" s="250">
        <v>200000</v>
      </c>
      <c r="N659" s="250">
        <v>200000</v>
      </c>
      <c r="O659" s="250">
        <v>1000000.01</v>
      </c>
      <c r="P659" s="246" t="s">
        <v>6</v>
      </c>
      <c r="Q659" s="246" t="s">
        <v>136</v>
      </c>
      <c r="R659" s="246" t="s">
        <v>137</v>
      </c>
      <c r="S659" s="252"/>
      <c r="T659" s="252"/>
      <c r="U659" s="251">
        <v>600000.01</v>
      </c>
      <c r="V659" s="251">
        <v>200000</v>
      </c>
      <c r="W659" s="251">
        <v>800000.01</v>
      </c>
      <c r="X659" s="251">
        <v>599759.89</v>
      </c>
      <c r="Y659" s="251">
        <v>199964.96</v>
      </c>
      <c r="Z659" s="251">
        <v>799724.85</v>
      </c>
      <c r="AA659" s="258">
        <v>1</v>
      </c>
      <c r="AB659" s="253">
        <v>0</v>
      </c>
      <c r="AC659" s="253">
        <v>35</v>
      </c>
      <c r="AD659" s="253">
        <v>35</v>
      </c>
    </row>
    <row r="660" spans="1:34">
      <c r="A660" s="246" t="s">
        <v>1695</v>
      </c>
      <c r="B660" s="246" t="s">
        <v>10</v>
      </c>
      <c r="C660" s="246" t="s">
        <v>24</v>
      </c>
      <c r="D660" s="246" t="s">
        <v>89</v>
      </c>
      <c r="E660" s="247" t="s">
        <v>279</v>
      </c>
      <c r="F660" s="246" t="s">
        <v>1693</v>
      </c>
      <c r="G660" s="248" t="s">
        <v>103</v>
      </c>
      <c r="H660" s="249" t="s">
        <v>1696</v>
      </c>
      <c r="I660" s="246" t="s">
        <v>12</v>
      </c>
      <c r="J660" s="246" t="s">
        <v>135</v>
      </c>
      <c r="K660" s="250">
        <v>228867</v>
      </c>
      <c r="L660" s="250">
        <v>0</v>
      </c>
      <c r="M660" s="250">
        <v>76289</v>
      </c>
      <c r="N660" s="250">
        <v>76289</v>
      </c>
      <c r="O660" s="250">
        <v>381445</v>
      </c>
      <c r="P660" s="246" t="s">
        <v>6</v>
      </c>
      <c r="Q660" s="246" t="s">
        <v>136</v>
      </c>
      <c r="R660" s="246" t="s">
        <v>137</v>
      </c>
      <c r="S660" s="252"/>
      <c r="T660" s="252"/>
      <c r="U660" s="251">
        <v>228867</v>
      </c>
      <c r="V660" s="251">
        <v>76289</v>
      </c>
      <c r="W660" s="251">
        <v>305156</v>
      </c>
      <c r="X660" s="251">
        <v>212158.8</v>
      </c>
      <c r="Y660" s="251">
        <v>70719.60000000001</v>
      </c>
      <c r="Z660" s="251">
        <v>282878.4</v>
      </c>
      <c r="AA660" s="258">
        <v>1</v>
      </c>
      <c r="AB660" s="253">
        <v>0</v>
      </c>
      <c r="AC660" s="253">
        <v>47</v>
      </c>
      <c r="AD660" s="253">
        <v>47</v>
      </c>
    </row>
    <row r="661" spans="1:34">
      <c r="A661" s="246" t="s">
        <v>1697</v>
      </c>
      <c r="B661" s="246" t="s">
        <v>10</v>
      </c>
      <c r="C661" s="246" t="s">
        <v>24</v>
      </c>
      <c r="D661" s="246" t="s">
        <v>89</v>
      </c>
      <c r="E661" s="247" t="s">
        <v>279</v>
      </c>
      <c r="F661" s="246" t="s">
        <v>1698</v>
      </c>
      <c r="G661" s="248" t="s">
        <v>103</v>
      </c>
      <c r="H661" s="249" t="s">
        <v>1699</v>
      </c>
      <c r="I661" s="246" t="s">
        <v>12</v>
      </c>
      <c r="J661" s="246" t="s">
        <v>135</v>
      </c>
      <c r="K661" s="250">
        <v>599986.5</v>
      </c>
      <c r="L661" s="250">
        <v>0</v>
      </c>
      <c r="M661" s="250">
        <v>199995.5</v>
      </c>
      <c r="N661" s="250">
        <v>199995.5</v>
      </c>
      <c r="O661" s="250">
        <v>999977.5</v>
      </c>
      <c r="P661" s="246" t="s">
        <v>6</v>
      </c>
      <c r="Q661" s="246" t="s">
        <v>136</v>
      </c>
      <c r="R661" s="246" t="s">
        <v>137</v>
      </c>
      <c r="S661" s="252"/>
      <c r="T661" s="252"/>
      <c r="U661" s="251">
        <v>599986.5</v>
      </c>
      <c r="V661" s="251">
        <v>199995.5</v>
      </c>
      <c r="W661" s="251">
        <v>799982</v>
      </c>
      <c r="X661" s="251">
        <v>582762</v>
      </c>
      <c r="Y661" s="251">
        <v>194254</v>
      </c>
      <c r="Z661" s="251">
        <v>777016</v>
      </c>
      <c r="AA661" s="258">
        <v>1</v>
      </c>
      <c r="AB661" s="253">
        <v>20</v>
      </c>
      <c r="AC661" s="253">
        <v>9</v>
      </c>
      <c r="AD661" s="253">
        <v>29</v>
      </c>
    </row>
    <row r="662" spans="1:34">
      <c r="A662" s="246" t="s">
        <v>1700</v>
      </c>
      <c r="B662" s="246" t="s">
        <v>10</v>
      </c>
      <c r="C662" s="246" t="s">
        <v>24</v>
      </c>
      <c r="D662" s="246" t="s">
        <v>89</v>
      </c>
      <c r="E662" s="247" t="s">
        <v>272</v>
      </c>
      <c r="F662" s="246" t="s">
        <v>920</v>
      </c>
      <c r="G662" s="248" t="s">
        <v>103</v>
      </c>
      <c r="H662" s="249" t="s">
        <v>1701</v>
      </c>
      <c r="I662" s="246" t="s">
        <v>12</v>
      </c>
      <c r="J662" s="246" t="s">
        <v>135</v>
      </c>
      <c r="K662" s="250">
        <v>585270</v>
      </c>
      <c r="L662" s="250">
        <v>0</v>
      </c>
      <c r="M662" s="250">
        <v>195090</v>
      </c>
      <c r="N662" s="250">
        <v>195090</v>
      </c>
      <c r="O662" s="250">
        <v>975450</v>
      </c>
      <c r="P662" s="246" t="s">
        <v>6</v>
      </c>
      <c r="Q662" s="246" t="s">
        <v>136</v>
      </c>
      <c r="R662" s="246" t="s">
        <v>137</v>
      </c>
      <c r="S662" s="252"/>
      <c r="T662" s="252"/>
      <c r="U662" s="251">
        <v>585270</v>
      </c>
      <c r="V662" s="251">
        <v>195090</v>
      </c>
      <c r="W662" s="251">
        <v>780360</v>
      </c>
      <c r="X662" s="251">
        <v>568890</v>
      </c>
      <c r="Y662" s="251">
        <v>189630</v>
      </c>
      <c r="Z662" s="251">
        <v>758520</v>
      </c>
      <c r="AA662" s="258">
        <v>1</v>
      </c>
      <c r="AB662" s="253">
        <v>63</v>
      </c>
      <c r="AC662" s="253">
        <v>11</v>
      </c>
      <c r="AD662" s="253">
        <v>74</v>
      </c>
    </row>
    <row r="663" spans="1:34">
      <c r="A663" s="246" t="s">
        <v>1702</v>
      </c>
      <c r="B663" s="246" t="s">
        <v>10</v>
      </c>
      <c r="C663" s="246" t="s">
        <v>24</v>
      </c>
      <c r="D663" s="246" t="s">
        <v>89</v>
      </c>
      <c r="E663" s="247" t="s">
        <v>279</v>
      </c>
      <c r="F663" s="246" t="s">
        <v>1680</v>
      </c>
      <c r="G663" s="248" t="s">
        <v>103</v>
      </c>
      <c r="H663" s="249" t="s">
        <v>1703</v>
      </c>
      <c r="I663" s="246" t="s">
        <v>7</v>
      </c>
      <c r="J663" s="246" t="s">
        <v>199</v>
      </c>
      <c r="K663" s="250">
        <v>8859639.550000001</v>
      </c>
      <c r="L663" s="250">
        <v>0</v>
      </c>
      <c r="M663" s="250">
        <v>2953213.18</v>
      </c>
      <c r="N663" s="250">
        <v>2953213.18</v>
      </c>
      <c r="O663" s="250">
        <v>14766065.92</v>
      </c>
      <c r="P663" s="246" t="s">
        <v>6</v>
      </c>
      <c r="Q663" s="246" t="s">
        <v>136</v>
      </c>
      <c r="R663" s="246" t="s">
        <v>137</v>
      </c>
      <c r="S663" s="252"/>
      <c r="T663" s="252"/>
      <c r="U663" s="251">
        <v>8859639.550000001</v>
      </c>
      <c r="V663" s="251">
        <v>2953213.18</v>
      </c>
      <c r="W663" s="251">
        <v>11812852.73</v>
      </c>
      <c r="X663" s="251">
        <v>8839219.189999999</v>
      </c>
      <c r="Y663" s="251">
        <v>2946405.98</v>
      </c>
      <c r="Z663" s="251">
        <v>11785625.17</v>
      </c>
      <c r="AA663" s="258">
        <v>3</v>
      </c>
      <c r="AB663" s="253">
        <v>732</v>
      </c>
      <c r="AC663" s="253">
        <v>794</v>
      </c>
      <c r="AD663" s="253">
        <v>1526</v>
      </c>
    </row>
    <row r="664" spans="1:34">
      <c r="A664" s="246" t="s">
        <v>1704</v>
      </c>
      <c r="B664" s="246" t="s">
        <v>10</v>
      </c>
      <c r="C664" s="246" t="s">
        <v>24</v>
      </c>
      <c r="D664" s="246" t="s">
        <v>89</v>
      </c>
      <c r="E664" s="247" t="s">
        <v>279</v>
      </c>
      <c r="F664" s="246" t="s">
        <v>1705</v>
      </c>
      <c r="G664" s="248" t="s">
        <v>103</v>
      </c>
      <c r="H664" s="249" t="s">
        <v>1706</v>
      </c>
      <c r="I664" s="246" t="s">
        <v>7</v>
      </c>
      <c r="J664" s="246" t="s">
        <v>199</v>
      </c>
      <c r="K664" s="250">
        <v>6368439</v>
      </c>
      <c r="L664" s="250">
        <v>0</v>
      </c>
      <c r="M664" s="250">
        <v>2122813</v>
      </c>
      <c r="N664" s="250">
        <v>2122813</v>
      </c>
      <c r="O664" s="250">
        <v>10614065</v>
      </c>
      <c r="P664" s="246" t="s">
        <v>6</v>
      </c>
      <c r="Q664" s="246" t="s">
        <v>136</v>
      </c>
      <c r="R664" s="246" t="s">
        <v>137</v>
      </c>
      <c r="S664" s="252"/>
      <c r="T664" s="252"/>
      <c r="U664" s="251">
        <v>6368439</v>
      </c>
      <c r="V664" s="251">
        <v>2122813</v>
      </c>
      <c r="W664" s="251">
        <v>8491252</v>
      </c>
      <c r="X664" s="251">
        <v>5580058.38</v>
      </c>
      <c r="Y664" s="251">
        <v>1855019.59</v>
      </c>
      <c r="Z664" s="251">
        <v>7435077.97</v>
      </c>
      <c r="AA664" s="258">
        <v>1</v>
      </c>
      <c r="AB664" s="253">
        <v>10</v>
      </c>
      <c r="AC664" s="253">
        <v>34</v>
      </c>
      <c r="AD664" s="253">
        <v>44</v>
      </c>
    </row>
    <row r="665" spans="1:34">
      <c r="A665" s="246" t="s">
        <v>1707</v>
      </c>
      <c r="B665" s="246" t="s">
        <v>10</v>
      </c>
      <c r="C665" s="246" t="s">
        <v>24</v>
      </c>
      <c r="D665" s="246" t="s">
        <v>46</v>
      </c>
      <c r="E665" s="247" t="s">
        <v>131</v>
      </c>
      <c r="F665" s="246" t="s">
        <v>1659</v>
      </c>
      <c r="G665" s="248" t="s">
        <v>103</v>
      </c>
      <c r="H665" s="249" t="s">
        <v>1708</v>
      </c>
      <c r="I665" s="246" t="s">
        <v>7</v>
      </c>
      <c r="J665" s="246" t="s">
        <v>199</v>
      </c>
      <c r="K665" s="250">
        <v>8953710</v>
      </c>
      <c r="L665" s="250">
        <v>0</v>
      </c>
      <c r="M665" s="250">
        <v>2984570</v>
      </c>
      <c r="N665" s="250">
        <v>2984570</v>
      </c>
      <c r="O665" s="250">
        <v>14922850</v>
      </c>
      <c r="P665" s="246" t="s">
        <v>6</v>
      </c>
      <c r="Q665" s="246" t="s">
        <v>931</v>
      </c>
      <c r="R665" s="246" t="s">
        <v>1709</v>
      </c>
      <c r="S665" s="252"/>
      <c r="T665" s="252"/>
      <c r="U665" s="251">
        <v>11192137.5</v>
      </c>
      <c r="V665" s="251">
        <v>3730712.5</v>
      </c>
      <c r="W665" s="251">
        <v>14922850</v>
      </c>
      <c r="X665" s="251">
        <v>7604148.56</v>
      </c>
      <c r="Y665" s="251">
        <v>2534716.19</v>
      </c>
      <c r="Z665" s="251">
        <v>10138864.75</v>
      </c>
      <c r="AA665" s="258">
        <v>1</v>
      </c>
      <c r="AB665" s="253">
        <v>8</v>
      </c>
      <c r="AC665" s="253">
        <v>67</v>
      </c>
      <c r="AD665" s="253">
        <v>75</v>
      </c>
    </row>
    <row r="666" spans="1:34">
      <c r="A666" s="246" t="s">
        <v>1710</v>
      </c>
      <c r="B666" s="246" t="s">
        <v>10</v>
      </c>
      <c r="C666" s="246" t="s">
        <v>24</v>
      </c>
      <c r="D666" s="246" t="s">
        <v>44</v>
      </c>
      <c r="E666" s="247" t="s">
        <v>333</v>
      </c>
      <c r="F666" s="246" t="s">
        <v>1711</v>
      </c>
      <c r="G666" s="248" t="s">
        <v>133</v>
      </c>
      <c r="H666" s="249" t="s">
        <v>1712</v>
      </c>
      <c r="I666" s="246" t="s">
        <v>7</v>
      </c>
      <c r="J666" s="246" t="s">
        <v>199</v>
      </c>
      <c r="K666" s="250">
        <v>6485820</v>
      </c>
      <c r="L666" s="250">
        <v>0</v>
      </c>
      <c r="M666" s="250">
        <v>2161940</v>
      </c>
      <c r="N666" s="250">
        <v>2161940</v>
      </c>
      <c r="O666" s="250">
        <v>10809700</v>
      </c>
      <c r="P666" s="246" t="s">
        <v>6</v>
      </c>
      <c r="Q666" s="246" t="s">
        <v>931</v>
      </c>
      <c r="R666" s="246" t="s">
        <v>1713</v>
      </c>
      <c r="S666" s="252"/>
      <c r="T666" s="252"/>
      <c r="U666" s="251">
        <v>8107275</v>
      </c>
      <c r="V666" s="251">
        <v>2702425</v>
      </c>
      <c r="W666" s="251">
        <v>10809700</v>
      </c>
      <c r="X666" s="251">
        <v>6314838.58</v>
      </c>
      <c r="Y666" s="251">
        <v>2104946.19</v>
      </c>
      <c r="Z666" s="251">
        <v>8419784.77</v>
      </c>
      <c r="AA666" s="258">
        <v>1</v>
      </c>
      <c r="AB666" s="253">
        <v>43</v>
      </c>
      <c r="AC666" s="253">
        <v>30</v>
      </c>
      <c r="AD666" s="253">
        <v>73</v>
      </c>
    </row>
    <row r="667" spans="1:34">
      <c r="A667" s="246" t="s">
        <v>1714</v>
      </c>
      <c r="B667" s="246" t="s">
        <v>15</v>
      </c>
      <c r="C667" s="246" t="s">
        <v>26</v>
      </c>
      <c r="D667" s="246" t="s">
        <v>72</v>
      </c>
      <c r="E667" s="247" t="s">
        <v>346</v>
      </c>
      <c r="F667" s="246" t="s">
        <v>1017</v>
      </c>
      <c r="G667" s="248" t="s">
        <v>103</v>
      </c>
      <c r="H667" s="249" t="s">
        <v>1715</v>
      </c>
      <c r="I667" s="246" t="s">
        <v>16</v>
      </c>
      <c r="J667" s="246" t="s">
        <v>292</v>
      </c>
      <c r="K667" s="250">
        <v>11483527.87</v>
      </c>
      <c r="L667" s="250">
        <v>0</v>
      </c>
      <c r="M667" s="250">
        <v>3827842.62</v>
      </c>
      <c r="N667" s="250">
        <v>3827842.62</v>
      </c>
      <c r="O667" s="250">
        <v>19139213.11</v>
      </c>
      <c r="P667" s="246" t="s">
        <v>6</v>
      </c>
      <c r="Q667" s="246" t="s">
        <v>136</v>
      </c>
      <c r="R667" s="246" t="s">
        <v>137</v>
      </c>
      <c r="S667" s="252"/>
      <c r="T667" s="252"/>
      <c r="U667" s="251">
        <v>12192303.71</v>
      </c>
      <c r="V667" s="251">
        <v>4064101.23</v>
      </c>
      <c r="W667" s="251">
        <v>16256404.94</v>
      </c>
      <c r="X667" s="251">
        <v>12192303.7</v>
      </c>
      <c r="Y667" s="251">
        <v>4064101.23</v>
      </c>
      <c r="Z667" s="251">
        <v>16256404.93</v>
      </c>
      <c r="AA667" s="258">
        <v>15</v>
      </c>
      <c r="AB667" s="253">
        <v>161</v>
      </c>
      <c r="AC667" s="253">
        <v>122</v>
      </c>
      <c r="AD667" s="253">
        <v>283</v>
      </c>
    </row>
    <row r="668" spans="1:34">
      <c r="A668" s="246" t="s">
        <v>1716</v>
      </c>
      <c r="B668" s="246" t="s">
        <v>15</v>
      </c>
      <c r="C668" s="246" t="s">
        <v>26</v>
      </c>
      <c r="D668" s="246" t="s">
        <v>72</v>
      </c>
      <c r="E668" s="247" t="s">
        <v>272</v>
      </c>
      <c r="F668" s="246" t="s">
        <v>1717</v>
      </c>
      <c r="G668" s="248" t="s">
        <v>103</v>
      </c>
      <c r="H668" s="249" t="s">
        <v>1718</v>
      </c>
      <c r="I668" s="246" t="s">
        <v>12</v>
      </c>
      <c r="J668" s="246" t="s">
        <v>135</v>
      </c>
      <c r="K668" s="250">
        <v>457742.4</v>
      </c>
      <c r="L668" s="250">
        <v>0</v>
      </c>
      <c r="M668" s="250">
        <v>152580.8</v>
      </c>
      <c r="N668" s="250">
        <v>152580.8</v>
      </c>
      <c r="O668" s="250">
        <v>762904</v>
      </c>
      <c r="P668" s="246" t="s">
        <v>6</v>
      </c>
      <c r="Q668" s="246" t="s">
        <v>136</v>
      </c>
      <c r="R668" s="246" t="s">
        <v>137</v>
      </c>
      <c r="S668" s="252"/>
      <c r="T668" s="252"/>
      <c r="U668" s="251">
        <v>457742.4</v>
      </c>
      <c r="V668" s="251">
        <v>152580.8</v>
      </c>
      <c r="W668" s="251">
        <v>610323.2</v>
      </c>
      <c r="X668" s="251">
        <v>457742.4</v>
      </c>
      <c r="Y668" s="251">
        <v>152580.8</v>
      </c>
      <c r="Z668" s="251">
        <v>610323.2</v>
      </c>
      <c r="AA668" s="258">
        <v>1</v>
      </c>
      <c r="AB668" s="253">
        <v>38</v>
      </c>
      <c r="AC668" s="253">
        <v>4</v>
      </c>
      <c r="AD668" s="253">
        <v>42</v>
      </c>
    </row>
    <row r="669" spans="1:34">
      <c r="A669" s="246" t="s">
        <v>1719</v>
      </c>
      <c r="B669" s="246" t="s">
        <v>15</v>
      </c>
      <c r="C669" s="246" t="s">
        <v>26</v>
      </c>
      <c r="D669" s="246" t="s">
        <v>72</v>
      </c>
      <c r="E669" s="247" t="s">
        <v>279</v>
      </c>
      <c r="F669" s="246" t="s">
        <v>975</v>
      </c>
      <c r="G669" s="248" t="s">
        <v>103</v>
      </c>
      <c r="H669" s="249" t="s">
        <v>1163</v>
      </c>
      <c r="I669" s="246" t="s">
        <v>12</v>
      </c>
      <c r="J669" s="246" t="s">
        <v>135</v>
      </c>
      <c r="K669" s="250">
        <v>337824</v>
      </c>
      <c r="L669" s="250">
        <v>0</v>
      </c>
      <c r="M669" s="250">
        <v>112608</v>
      </c>
      <c r="N669" s="250">
        <v>112608</v>
      </c>
      <c r="O669" s="250">
        <v>563040</v>
      </c>
      <c r="P669" s="246" t="s">
        <v>6</v>
      </c>
      <c r="Q669" s="246" t="s">
        <v>136</v>
      </c>
      <c r="R669" s="246" t="s">
        <v>137</v>
      </c>
      <c r="S669" s="252"/>
      <c r="T669" s="252"/>
      <c r="U669" s="251">
        <v>337824</v>
      </c>
      <c r="V669" s="251">
        <v>112608</v>
      </c>
      <c r="W669" s="251">
        <v>450432</v>
      </c>
      <c r="X669" s="251">
        <v>337824</v>
      </c>
      <c r="Y669" s="251">
        <v>112608</v>
      </c>
      <c r="Z669" s="251">
        <v>450432</v>
      </c>
      <c r="AA669" s="258">
        <v>1</v>
      </c>
      <c r="AB669" s="253">
        <v>30</v>
      </c>
      <c r="AC669" s="253">
        <v>20</v>
      </c>
      <c r="AD669" s="253">
        <v>50</v>
      </c>
    </row>
    <row r="670" spans="1:34">
      <c r="A670" s="246" t="s">
        <v>1720</v>
      </c>
      <c r="B670" s="246" t="s">
        <v>15</v>
      </c>
      <c r="C670" s="246" t="s">
        <v>26</v>
      </c>
      <c r="D670" s="246" t="s">
        <v>45</v>
      </c>
      <c r="E670" s="247" t="s">
        <v>272</v>
      </c>
      <c r="F670" s="246" t="s">
        <v>1721</v>
      </c>
      <c r="G670" s="248" t="s">
        <v>103</v>
      </c>
      <c r="H670" s="249" t="s">
        <v>1722</v>
      </c>
      <c r="I670" s="246" t="s">
        <v>12</v>
      </c>
      <c r="J670" s="246" t="s">
        <v>135</v>
      </c>
      <c r="K670" s="250">
        <v>511980</v>
      </c>
      <c r="L670" s="250">
        <v>0</v>
      </c>
      <c r="M670" s="250">
        <v>170660</v>
      </c>
      <c r="N670" s="250">
        <v>170660</v>
      </c>
      <c r="O670" s="250">
        <v>853300</v>
      </c>
      <c r="P670" s="246" t="s">
        <v>6</v>
      </c>
      <c r="Q670" s="246" t="s">
        <v>136</v>
      </c>
      <c r="R670" s="246" t="s">
        <v>137</v>
      </c>
      <c r="S670" s="252"/>
      <c r="T670" s="252"/>
      <c r="U670" s="251">
        <v>511980</v>
      </c>
      <c r="V670" s="251">
        <v>170660</v>
      </c>
      <c r="W670" s="251">
        <v>682640</v>
      </c>
      <c r="X670" s="251">
        <v>511980</v>
      </c>
      <c r="Y670" s="251">
        <v>170660</v>
      </c>
      <c r="Z670" s="251">
        <v>682640</v>
      </c>
      <c r="AA670" s="258">
        <v>1</v>
      </c>
      <c r="AB670" s="253">
        <v>13</v>
      </c>
      <c r="AC670" s="253">
        <v>46</v>
      </c>
      <c r="AD670" s="253">
        <v>59</v>
      </c>
    </row>
    <row r="671" spans="1:34">
      <c r="A671" s="246" t="s">
        <v>1723</v>
      </c>
      <c r="B671" s="246" t="s">
        <v>15</v>
      </c>
      <c r="C671" s="246" t="s">
        <v>26</v>
      </c>
      <c r="D671" s="246" t="s">
        <v>13</v>
      </c>
      <c r="E671" s="247" t="s">
        <v>131</v>
      </c>
      <c r="F671" s="246" t="s">
        <v>1724</v>
      </c>
      <c r="G671" s="248" t="s">
        <v>103</v>
      </c>
      <c r="H671" s="249" t="s">
        <v>1725</v>
      </c>
      <c r="I671" s="246" t="s">
        <v>7</v>
      </c>
      <c r="J671" s="246" t="s">
        <v>199</v>
      </c>
      <c r="K671" s="250">
        <v>6324677.17</v>
      </c>
      <c r="L671" s="250">
        <v>0</v>
      </c>
      <c r="M671" s="250">
        <v>2108225.72</v>
      </c>
      <c r="N671" s="250">
        <v>2108225.72</v>
      </c>
      <c r="O671" s="250">
        <v>10541128.61</v>
      </c>
      <c r="P671" s="246" t="s">
        <v>6</v>
      </c>
      <c r="Q671" s="246" t="s">
        <v>931</v>
      </c>
      <c r="R671" s="246" t="s">
        <v>1726</v>
      </c>
      <c r="S671" s="252"/>
      <c r="T671" s="252"/>
      <c r="U671" s="251">
        <v>7907052.75</v>
      </c>
      <c r="V671" s="251">
        <v>2503463.85</v>
      </c>
      <c r="W671" s="251">
        <v>10410516.6</v>
      </c>
      <c r="X671" s="251">
        <v>7905549.64</v>
      </c>
      <c r="Y671" s="251">
        <v>2506677.05</v>
      </c>
      <c r="Z671" s="251">
        <v>10412226.69</v>
      </c>
      <c r="AA671" s="258">
        <v>2</v>
      </c>
      <c r="AB671" s="253">
        <v>54</v>
      </c>
      <c r="AC671" s="253">
        <v>59</v>
      </c>
      <c r="AD671" s="253">
        <v>113</v>
      </c>
    </row>
    <row r="672" spans="1:34">
      <c r="A672" s="246" t="s">
        <v>1727</v>
      </c>
      <c r="B672" s="246" t="s">
        <v>15</v>
      </c>
      <c r="C672" s="246" t="s">
        <v>26</v>
      </c>
      <c r="D672" s="246" t="s">
        <v>72</v>
      </c>
      <c r="E672" s="247" t="s">
        <v>346</v>
      </c>
      <c r="F672" s="246" t="s">
        <v>1728</v>
      </c>
      <c r="G672" s="248" t="s">
        <v>103</v>
      </c>
      <c r="H672" s="249" t="s">
        <v>1729</v>
      </c>
      <c r="I672" s="246" t="s">
        <v>7</v>
      </c>
      <c r="J672" s="246" t="s">
        <v>199</v>
      </c>
      <c r="K672" s="250">
        <v>7189744.8</v>
      </c>
      <c r="L672" s="250">
        <v>0</v>
      </c>
      <c r="M672" s="250">
        <v>2396581.6</v>
      </c>
      <c r="N672" s="250">
        <v>2396581.6</v>
      </c>
      <c r="O672" s="250">
        <v>11982908</v>
      </c>
      <c r="P672" s="246" t="s">
        <v>6</v>
      </c>
      <c r="Q672" s="246" t="s">
        <v>931</v>
      </c>
      <c r="R672" s="246" t="s">
        <v>1730</v>
      </c>
      <c r="S672" s="252"/>
      <c r="T672" s="252"/>
      <c r="U672" s="251">
        <v>8987181</v>
      </c>
      <c r="V672" s="251">
        <v>2995727</v>
      </c>
      <c r="W672" s="251">
        <v>11982908</v>
      </c>
      <c r="X672" s="251">
        <v>8947723.74</v>
      </c>
      <c r="Y672" s="251">
        <v>2982574.58</v>
      </c>
      <c r="Z672" s="251">
        <v>11930298.32</v>
      </c>
      <c r="AA672" s="258">
        <v>2</v>
      </c>
      <c r="AB672" s="253">
        <v>69</v>
      </c>
      <c r="AC672" s="253">
        <v>66</v>
      </c>
      <c r="AD672" s="253">
        <v>135</v>
      </c>
    </row>
    <row r="673" spans="1:34">
      <c r="A673" s="246" t="s">
        <v>1731</v>
      </c>
      <c r="B673" s="246" t="s">
        <v>15</v>
      </c>
      <c r="C673" s="246" t="s">
        <v>26</v>
      </c>
      <c r="D673" s="246" t="s">
        <v>72</v>
      </c>
      <c r="E673" s="247" t="s">
        <v>320</v>
      </c>
      <c r="F673" s="246" t="s">
        <v>1014</v>
      </c>
      <c r="G673" s="248" t="s">
        <v>103</v>
      </c>
      <c r="H673" s="249" t="s">
        <v>1732</v>
      </c>
      <c r="I673" s="246" t="s">
        <v>7</v>
      </c>
      <c r="J673" s="246" t="s">
        <v>199</v>
      </c>
      <c r="K673" s="250">
        <v>7037225.91</v>
      </c>
      <c r="L673" s="250">
        <v>0</v>
      </c>
      <c r="M673" s="250">
        <v>2345741.97</v>
      </c>
      <c r="N673" s="250">
        <v>2345741.97</v>
      </c>
      <c r="O673" s="250">
        <v>11728709.85</v>
      </c>
      <c r="P673" s="246" t="s">
        <v>6</v>
      </c>
      <c r="Q673" s="246" t="s">
        <v>136</v>
      </c>
      <c r="R673" s="246" t="s">
        <v>182</v>
      </c>
      <c r="S673" s="252"/>
      <c r="T673" s="252"/>
      <c r="U673" s="251">
        <v>8984055.67</v>
      </c>
      <c r="V673" s="251">
        <v>2994685.22</v>
      </c>
      <c r="W673" s="251">
        <v>11978740.89</v>
      </c>
      <c r="X673" s="251">
        <v>8726160.68</v>
      </c>
      <c r="Y673" s="251">
        <v>2908720.22</v>
      </c>
      <c r="Z673" s="251">
        <v>11634880.9</v>
      </c>
      <c r="AA673" s="258">
        <v>4</v>
      </c>
      <c r="AB673" s="253">
        <v>238</v>
      </c>
      <c r="AC673" s="253">
        <v>206</v>
      </c>
      <c r="AD673" s="253">
        <v>444</v>
      </c>
    </row>
    <row r="674" spans="1:34">
      <c r="A674" s="246" t="s">
        <v>1733</v>
      </c>
      <c r="B674" s="246" t="s">
        <v>15</v>
      </c>
      <c r="C674" s="246" t="s">
        <v>26</v>
      </c>
      <c r="D674" s="246" t="s">
        <v>59</v>
      </c>
      <c r="E674" s="247" t="s">
        <v>279</v>
      </c>
      <c r="F674" s="246" t="s">
        <v>1734</v>
      </c>
      <c r="G674" s="248" t="s">
        <v>103</v>
      </c>
      <c r="H674" s="249" t="s">
        <v>1735</v>
      </c>
      <c r="I674" s="246" t="s">
        <v>7</v>
      </c>
      <c r="J674" s="246" t="s">
        <v>199</v>
      </c>
      <c r="K674" s="250">
        <v>6952800</v>
      </c>
      <c r="L674" s="250">
        <v>0</v>
      </c>
      <c r="M674" s="250">
        <v>2317600</v>
      </c>
      <c r="N674" s="250">
        <v>2317600</v>
      </c>
      <c r="O674" s="250">
        <v>11588000</v>
      </c>
      <c r="P674" s="246" t="s">
        <v>6</v>
      </c>
      <c r="Q674" s="246" t="s">
        <v>136</v>
      </c>
      <c r="R674" s="246" t="s">
        <v>137</v>
      </c>
      <c r="S674" s="252"/>
      <c r="T674" s="252"/>
      <c r="U674" s="251">
        <v>8691000</v>
      </c>
      <c r="V674" s="251">
        <v>2897000</v>
      </c>
      <c r="W674" s="251">
        <v>11588000</v>
      </c>
      <c r="X674" s="251">
        <v>8303912.26</v>
      </c>
      <c r="Y674" s="251">
        <v>2767570.76</v>
      </c>
      <c r="Z674" s="251">
        <v>11071483.02</v>
      </c>
      <c r="AA674" s="258">
        <v>2</v>
      </c>
      <c r="AB674" s="253">
        <v>36</v>
      </c>
      <c r="AC674" s="253">
        <v>21</v>
      </c>
      <c r="AD674" s="253">
        <v>57</v>
      </c>
    </row>
    <row r="675" spans="1:34">
      <c r="A675" s="246" t="s">
        <v>1736</v>
      </c>
      <c r="B675" s="246" t="s">
        <v>15</v>
      </c>
      <c r="C675" s="246" t="s">
        <v>26</v>
      </c>
      <c r="D675" s="246" t="s">
        <v>13</v>
      </c>
      <c r="E675" s="247" t="s">
        <v>131</v>
      </c>
      <c r="F675" s="246" t="s">
        <v>995</v>
      </c>
      <c r="G675" s="248" t="s">
        <v>103</v>
      </c>
      <c r="H675" s="249" t="s">
        <v>1737</v>
      </c>
      <c r="I675" s="246" t="s">
        <v>7</v>
      </c>
      <c r="J675" s="246" t="s">
        <v>199</v>
      </c>
      <c r="K675" s="250">
        <v>7169660.05</v>
      </c>
      <c r="L675" s="250">
        <v>0</v>
      </c>
      <c r="M675" s="250">
        <v>2389886.68</v>
      </c>
      <c r="N675" s="250">
        <v>2389886.68</v>
      </c>
      <c r="O675" s="250">
        <v>11949433.42</v>
      </c>
      <c r="P675" s="246" t="s">
        <v>6</v>
      </c>
      <c r="Q675" s="246" t="s">
        <v>931</v>
      </c>
      <c r="R675" s="246" t="s">
        <v>1738</v>
      </c>
      <c r="S675" s="252"/>
      <c r="T675" s="252"/>
      <c r="U675" s="251">
        <v>8962075.07</v>
      </c>
      <c r="V675" s="251">
        <v>2987358.36</v>
      </c>
      <c r="W675" s="251">
        <v>11949433.43</v>
      </c>
      <c r="X675" s="251">
        <v>8337037.68</v>
      </c>
      <c r="Y675" s="251">
        <v>2779012.56</v>
      </c>
      <c r="Z675" s="251">
        <v>11116050.24</v>
      </c>
      <c r="AA675" s="258">
        <v>2</v>
      </c>
      <c r="AB675" s="253">
        <v>33</v>
      </c>
      <c r="AC675" s="253">
        <v>44</v>
      </c>
      <c r="AD675" s="253">
        <v>77</v>
      </c>
    </row>
    <row r="676" spans="1:34">
      <c r="A676" s="246" t="s">
        <v>1739</v>
      </c>
      <c r="B676" s="246" t="s">
        <v>15</v>
      </c>
      <c r="C676" s="246" t="s">
        <v>26</v>
      </c>
      <c r="D676" s="246" t="s">
        <v>72</v>
      </c>
      <c r="E676" s="247" t="s">
        <v>320</v>
      </c>
      <c r="F676" s="246" t="s">
        <v>1740</v>
      </c>
      <c r="G676" s="248" t="s">
        <v>103</v>
      </c>
      <c r="H676" s="249" t="s">
        <v>1741</v>
      </c>
      <c r="I676" s="246" t="s">
        <v>7</v>
      </c>
      <c r="J676" s="246" t="s">
        <v>199</v>
      </c>
      <c r="K676" s="250">
        <v>7141029.6</v>
      </c>
      <c r="L676" s="250">
        <v>0</v>
      </c>
      <c r="M676" s="250">
        <v>2380343.2</v>
      </c>
      <c r="N676" s="250">
        <v>2380343.2</v>
      </c>
      <c r="O676" s="250">
        <v>11901716</v>
      </c>
      <c r="P676" s="246" t="s">
        <v>6</v>
      </c>
      <c r="Q676" s="246" t="s">
        <v>913</v>
      </c>
      <c r="R676" s="246"/>
      <c r="S676" s="252" t="s">
        <v>914</v>
      </c>
      <c r="T676" s="252" t="s">
        <v>915</v>
      </c>
      <c r="U676" s="251">
        <v>8926287</v>
      </c>
      <c r="V676" s="251">
        <v>2975429</v>
      </c>
      <c r="W676" s="251">
        <v>11901716</v>
      </c>
      <c r="X676" s="251">
        <v>0</v>
      </c>
      <c r="Y676" s="251">
        <v>0</v>
      </c>
      <c r="Z676" s="251">
        <v>0</v>
      </c>
      <c r="AA676" s="258">
        <v>2</v>
      </c>
      <c r="AB676" s="253">
        <v>342</v>
      </c>
      <c r="AC676" s="253">
        <v>206</v>
      </c>
      <c r="AD676" s="253">
        <v>548</v>
      </c>
    </row>
    <row r="677" spans="1:34">
      <c r="A677" s="246" t="s">
        <v>1742</v>
      </c>
      <c r="B677" s="246" t="s">
        <v>15</v>
      </c>
      <c r="C677" s="246" t="s">
        <v>26</v>
      </c>
      <c r="D677" s="246" t="s">
        <v>72</v>
      </c>
      <c r="E677" s="247" t="s">
        <v>346</v>
      </c>
      <c r="F677" s="246" t="s">
        <v>1743</v>
      </c>
      <c r="G677" s="248" t="s">
        <v>103</v>
      </c>
      <c r="H677" s="249" t="s">
        <v>1744</v>
      </c>
      <c r="I677" s="246" t="s">
        <v>16</v>
      </c>
      <c r="J677" s="246" t="s">
        <v>199</v>
      </c>
      <c r="K677" s="250">
        <v>7164139.12</v>
      </c>
      <c r="L677" s="250">
        <v>0</v>
      </c>
      <c r="M677" s="250">
        <v>2388046.37</v>
      </c>
      <c r="N677" s="250">
        <v>2388046.37</v>
      </c>
      <c r="O677" s="250">
        <v>11940231.87</v>
      </c>
      <c r="P677" s="246" t="s">
        <v>6</v>
      </c>
      <c r="Q677" s="246" t="s">
        <v>136</v>
      </c>
      <c r="R677" s="246" t="s">
        <v>137</v>
      </c>
      <c r="S677" s="252"/>
      <c r="T677" s="252"/>
      <c r="U677" s="251">
        <v>8955173.9</v>
      </c>
      <c r="V677" s="251">
        <v>2985057.97</v>
      </c>
      <c r="W677" s="251">
        <v>11940231.87</v>
      </c>
      <c r="X677" s="251">
        <v>8052310.63</v>
      </c>
      <c r="Y677" s="251">
        <v>2684103.54</v>
      </c>
      <c r="Z677" s="251">
        <v>10736414.17</v>
      </c>
      <c r="AA677" s="258">
        <v>2</v>
      </c>
      <c r="AB677" s="253">
        <v>222</v>
      </c>
      <c r="AC677" s="253">
        <v>157</v>
      </c>
      <c r="AD677" s="253">
        <v>379</v>
      </c>
    </row>
    <row r="678" spans="1:34">
      <c r="A678" s="246" t="s">
        <v>1745</v>
      </c>
      <c r="B678" s="246" t="s">
        <v>15</v>
      </c>
      <c r="C678" s="246" t="s">
        <v>26</v>
      </c>
      <c r="D678" s="246" t="s">
        <v>13</v>
      </c>
      <c r="E678" s="247" t="s">
        <v>131</v>
      </c>
      <c r="F678" s="246" t="s">
        <v>1746</v>
      </c>
      <c r="G678" s="248" t="s">
        <v>103</v>
      </c>
      <c r="H678" s="249" t="s">
        <v>1747</v>
      </c>
      <c r="I678" s="246" t="s">
        <v>7</v>
      </c>
      <c r="J678" s="246" t="s">
        <v>199</v>
      </c>
      <c r="K678" s="250">
        <v>7195083.04</v>
      </c>
      <c r="L678" s="250">
        <v>0</v>
      </c>
      <c r="M678" s="250">
        <v>2398361.01</v>
      </c>
      <c r="N678" s="250">
        <v>2398361.01</v>
      </c>
      <c r="O678" s="250">
        <v>11991805.07</v>
      </c>
      <c r="P678" s="246" t="s">
        <v>6</v>
      </c>
      <c r="Q678" s="246" t="s">
        <v>931</v>
      </c>
      <c r="R678" s="246" t="s">
        <v>1748</v>
      </c>
      <c r="S678" s="252"/>
      <c r="T678" s="252"/>
      <c r="U678" s="251">
        <v>8358264.83</v>
      </c>
      <c r="V678" s="251">
        <v>3421677.29</v>
      </c>
      <c r="W678" s="251">
        <v>11779942.12</v>
      </c>
      <c r="X678" s="251">
        <v>7280517.16</v>
      </c>
      <c r="Y678" s="251">
        <v>2426839.05</v>
      </c>
      <c r="Z678" s="251">
        <v>9707356.210000001</v>
      </c>
      <c r="AA678" s="258">
        <v>2</v>
      </c>
      <c r="AB678" s="253">
        <v>77</v>
      </c>
      <c r="AC678" s="253">
        <v>74</v>
      </c>
      <c r="AD678" s="253">
        <v>151</v>
      </c>
    </row>
    <row r="679" spans="1:34">
      <c r="A679" s="246" t="s">
        <v>1749</v>
      </c>
      <c r="B679" s="246" t="s">
        <v>15</v>
      </c>
      <c r="C679" s="246" t="s">
        <v>26</v>
      </c>
      <c r="D679" s="246" t="s">
        <v>72</v>
      </c>
      <c r="E679" s="247" t="s">
        <v>131</v>
      </c>
      <c r="F679" s="246" t="s">
        <v>1750</v>
      </c>
      <c r="G679" s="248" t="s">
        <v>103</v>
      </c>
      <c r="H679" s="249" t="s">
        <v>1751</v>
      </c>
      <c r="I679" s="246" t="s">
        <v>7</v>
      </c>
      <c r="J679" s="246" t="s">
        <v>199</v>
      </c>
      <c r="K679" s="250">
        <v>6416724.4</v>
      </c>
      <c r="L679" s="250">
        <v>0</v>
      </c>
      <c r="M679" s="250">
        <v>2138908.13</v>
      </c>
      <c r="N679" s="250">
        <v>2138908.13</v>
      </c>
      <c r="O679" s="250">
        <v>10694540.67</v>
      </c>
      <c r="P679" s="246" t="s">
        <v>6</v>
      </c>
      <c r="Q679" s="246" t="s">
        <v>931</v>
      </c>
      <c r="R679" s="246" t="s">
        <v>1527</v>
      </c>
      <c r="S679" s="252"/>
      <c r="T679" s="252"/>
      <c r="U679" s="251">
        <v>8020905.5</v>
      </c>
      <c r="V679" s="251">
        <v>2673635.17</v>
      </c>
      <c r="W679" s="251">
        <v>10694540.67</v>
      </c>
      <c r="X679" s="251">
        <v>7576322.66</v>
      </c>
      <c r="Y679" s="251">
        <v>2492305.26</v>
      </c>
      <c r="Z679" s="251">
        <v>10068627.92</v>
      </c>
      <c r="AA679" s="258">
        <v>4</v>
      </c>
      <c r="AB679" s="253">
        <v>230</v>
      </c>
      <c r="AC679" s="253">
        <v>288</v>
      </c>
      <c r="AD679" s="253">
        <v>518</v>
      </c>
    </row>
    <row r="680" spans="1:34">
      <c r="A680" s="246" t="s">
        <v>1752</v>
      </c>
      <c r="B680" s="246" t="s">
        <v>15</v>
      </c>
      <c r="C680" s="246" t="s">
        <v>26</v>
      </c>
      <c r="D680" s="246" t="s">
        <v>72</v>
      </c>
      <c r="E680" s="247" t="s">
        <v>324</v>
      </c>
      <c r="F680" s="246" t="s">
        <v>1753</v>
      </c>
      <c r="G680" s="248" t="s">
        <v>103</v>
      </c>
      <c r="H680" s="249" t="s">
        <v>1754</v>
      </c>
      <c r="I680" s="246" t="s">
        <v>7</v>
      </c>
      <c r="J680" s="246" t="s">
        <v>199</v>
      </c>
      <c r="K680" s="250">
        <v>7094281.2</v>
      </c>
      <c r="L680" s="250">
        <v>0</v>
      </c>
      <c r="M680" s="250">
        <v>2364760.4</v>
      </c>
      <c r="N680" s="250">
        <v>2364760.4</v>
      </c>
      <c r="O680" s="250">
        <v>11823802</v>
      </c>
      <c r="P680" s="246" t="s">
        <v>6</v>
      </c>
      <c r="Q680" s="246" t="s">
        <v>931</v>
      </c>
      <c r="R680" s="246" t="s">
        <v>1755</v>
      </c>
      <c r="S680" s="252"/>
      <c r="T680" s="252"/>
      <c r="U680" s="251">
        <v>8867851.5</v>
      </c>
      <c r="V680" s="251">
        <v>2955950.5</v>
      </c>
      <c r="W680" s="251">
        <v>11823802</v>
      </c>
      <c r="X680" s="251">
        <v>6679114.96</v>
      </c>
      <c r="Y680" s="251">
        <v>2226371.65</v>
      </c>
      <c r="Z680" s="251">
        <v>8905486.609999999</v>
      </c>
      <c r="AA680" s="258">
        <v>3</v>
      </c>
      <c r="AB680" s="253">
        <v>52</v>
      </c>
      <c r="AC680" s="253">
        <v>90</v>
      </c>
      <c r="AD680" s="253">
        <v>142</v>
      </c>
    </row>
    <row r="681" spans="1:34">
      <c r="A681" s="246" t="s">
        <v>1756</v>
      </c>
      <c r="B681" s="246" t="s">
        <v>15</v>
      </c>
      <c r="C681" s="246" t="s">
        <v>26</v>
      </c>
      <c r="D681" s="246" t="s">
        <v>55</v>
      </c>
      <c r="E681" s="247" t="s">
        <v>131</v>
      </c>
      <c r="F681" s="246" t="s">
        <v>1757</v>
      </c>
      <c r="G681" s="248" t="s">
        <v>103</v>
      </c>
      <c r="H681" s="249" t="s">
        <v>1758</v>
      </c>
      <c r="I681" s="246" t="s">
        <v>7</v>
      </c>
      <c r="J681" s="246" t="s">
        <v>199</v>
      </c>
      <c r="K681" s="250">
        <v>7179900</v>
      </c>
      <c r="L681" s="250">
        <v>0</v>
      </c>
      <c r="M681" s="250">
        <v>2393300</v>
      </c>
      <c r="N681" s="250">
        <v>2393300</v>
      </c>
      <c r="O681" s="250">
        <v>11966500</v>
      </c>
      <c r="P681" s="246" t="s">
        <v>6</v>
      </c>
      <c r="Q681" s="246" t="s">
        <v>136</v>
      </c>
      <c r="R681" s="246" t="s">
        <v>137</v>
      </c>
      <c r="S681" s="252"/>
      <c r="T681" s="252"/>
      <c r="U681" s="251">
        <v>8974875</v>
      </c>
      <c r="V681" s="251">
        <v>2991625</v>
      </c>
      <c r="W681" s="251">
        <v>11966500</v>
      </c>
      <c r="X681" s="251">
        <v>6622495.32</v>
      </c>
      <c r="Y681" s="251">
        <v>2207498.45</v>
      </c>
      <c r="Z681" s="251">
        <v>8829993.77</v>
      </c>
      <c r="AA681" s="258">
        <v>3</v>
      </c>
      <c r="AB681" s="253">
        <v>29</v>
      </c>
      <c r="AC681" s="253">
        <v>72</v>
      </c>
      <c r="AD681" s="253">
        <v>101</v>
      </c>
    </row>
    <row r="682" spans="1:34">
      <c r="A682" s="246" t="s">
        <v>1759</v>
      </c>
      <c r="B682" s="246" t="s">
        <v>15</v>
      </c>
      <c r="C682" s="246" t="s">
        <v>26</v>
      </c>
      <c r="D682" s="246" t="s">
        <v>72</v>
      </c>
      <c r="E682" s="247" t="s">
        <v>279</v>
      </c>
      <c r="F682" s="246" t="s">
        <v>975</v>
      </c>
      <c r="G682" s="248" t="s">
        <v>103</v>
      </c>
      <c r="H682" s="249" t="s">
        <v>1760</v>
      </c>
      <c r="I682" s="246" t="s">
        <v>7</v>
      </c>
      <c r="J682" s="246" t="s">
        <v>199</v>
      </c>
      <c r="K682" s="250">
        <v>7029825.02</v>
      </c>
      <c r="L682" s="250">
        <v>0</v>
      </c>
      <c r="M682" s="250">
        <v>2343275.01</v>
      </c>
      <c r="N682" s="250">
        <v>2343275.01</v>
      </c>
      <c r="O682" s="250">
        <v>11716375.03</v>
      </c>
      <c r="P682" s="246" t="s">
        <v>6</v>
      </c>
      <c r="Q682" s="246" t="s">
        <v>931</v>
      </c>
      <c r="R682" s="246" t="s">
        <v>1761</v>
      </c>
      <c r="S682" s="252"/>
      <c r="T682" s="252"/>
      <c r="U682" s="251">
        <v>8787281.27</v>
      </c>
      <c r="V682" s="251">
        <v>2929093.76</v>
      </c>
      <c r="W682" s="251">
        <v>11716375.03</v>
      </c>
      <c r="X682" s="251">
        <v>6955363.42</v>
      </c>
      <c r="Y682" s="251">
        <v>2318454.47</v>
      </c>
      <c r="Z682" s="251">
        <v>9273817.890000001</v>
      </c>
      <c r="AA682" s="258">
        <v>8</v>
      </c>
      <c r="AB682" s="253">
        <v>107</v>
      </c>
      <c r="AC682" s="253">
        <v>70</v>
      </c>
      <c r="AD682" s="253">
        <v>177</v>
      </c>
    </row>
    <row r="683" spans="1:34">
      <c r="A683" s="246" t="s">
        <v>1762</v>
      </c>
      <c r="B683" s="246" t="s">
        <v>15</v>
      </c>
      <c r="C683" s="246" t="s">
        <v>26</v>
      </c>
      <c r="D683" s="246" t="s">
        <v>72</v>
      </c>
      <c r="E683" s="247" t="s">
        <v>333</v>
      </c>
      <c r="F683" s="246" t="s">
        <v>966</v>
      </c>
      <c r="G683" s="248" t="s">
        <v>103</v>
      </c>
      <c r="H683" s="249" t="s">
        <v>1763</v>
      </c>
      <c r="I683" s="246" t="s">
        <v>7</v>
      </c>
      <c r="J683" s="246" t="s">
        <v>199</v>
      </c>
      <c r="K683" s="250">
        <v>6633790.58</v>
      </c>
      <c r="L683" s="250">
        <v>0</v>
      </c>
      <c r="M683" s="250">
        <v>2211263.53</v>
      </c>
      <c r="N683" s="250">
        <v>2211263.53</v>
      </c>
      <c r="O683" s="250">
        <v>11056317.63</v>
      </c>
      <c r="P683" s="246" t="s">
        <v>6</v>
      </c>
      <c r="Q683" s="246" t="s">
        <v>136</v>
      </c>
      <c r="R683" s="246" t="s">
        <v>1764</v>
      </c>
      <c r="S683" s="252"/>
      <c r="T683" s="252"/>
      <c r="U683" s="251">
        <v>8292238.22</v>
      </c>
      <c r="V683" s="251">
        <v>2764079.41</v>
      </c>
      <c r="W683" s="251">
        <v>11056317.63</v>
      </c>
      <c r="X683" s="251">
        <v>6181395.48</v>
      </c>
      <c r="Y683" s="251">
        <v>2060465.16</v>
      </c>
      <c r="Z683" s="251">
        <v>8241860.64</v>
      </c>
      <c r="AA683" s="258">
        <v>6</v>
      </c>
      <c r="AB683" s="253">
        <v>115</v>
      </c>
      <c r="AC683" s="253">
        <v>78</v>
      </c>
      <c r="AD683" s="253">
        <v>193</v>
      </c>
    </row>
    <row r="684" spans="1:34">
      <c r="A684" s="246" t="s">
        <v>1765</v>
      </c>
      <c r="B684" s="246" t="s">
        <v>15</v>
      </c>
      <c r="C684" s="246" t="s">
        <v>26</v>
      </c>
      <c r="D684" s="246" t="s">
        <v>72</v>
      </c>
      <c r="E684" s="247" t="s">
        <v>320</v>
      </c>
      <c r="F684" s="246" t="s">
        <v>1766</v>
      </c>
      <c r="G684" s="248" t="s">
        <v>103</v>
      </c>
      <c r="H684" s="249" t="s">
        <v>1767</v>
      </c>
      <c r="I684" s="246" t="s">
        <v>7</v>
      </c>
      <c r="J684" s="246" t="s">
        <v>199</v>
      </c>
      <c r="K684" s="250">
        <v>7169583.02</v>
      </c>
      <c r="L684" s="250">
        <v>0</v>
      </c>
      <c r="M684" s="250">
        <v>2389861.01</v>
      </c>
      <c r="N684" s="250">
        <v>2389861.01</v>
      </c>
      <c r="O684" s="250">
        <v>11949305.03</v>
      </c>
      <c r="P684" s="246" t="s">
        <v>6</v>
      </c>
      <c r="Q684" s="246" t="s">
        <v>931</v>
      </c>
      <c r="R684" s="246" t="s">
        <v>1768</v>
      </c>
      <c r="S684" s="252"/>
      <c r="T684" s="252"/>
      <c r="U684" s="251">
        <v>8961978.76</v>
      </c>
      <c r="V684" s="251">
        <v>2074793.49</v>
      </c>
      <c r="W684" s="251">
        <v>11036772.25</v>
      </c>
      <c r="X684" s="251">
        <v>8962008.76</v>
      </c>
      <c r="Y684" s="251">
        <v>2074793.49</v>
      </c>
      <c r="Z684" s="251">
        <v>11036802.25</v>
      </c>
      <c r="AA684" s="258">
        <v>4</v>
      </c>
      <c r="AB684" s="253">
        <v>105</v>
      </c>
      <c r="AC684" s="253">
        <v>130</v>
      </c>
      <c r="AD684" s="253">
        <v>235</v>
      </c>
    </row>
    <row r="685" spans="1:34">
      <c r="A685" s="246" t="s">
        <v>1769</v>
      </c>
      <c r="B685" s="246" t="s">
        <v>15</v>
      </c>
      <c r="C685" s="246" t="s">
        <v>26</v>
      </c>
      <c r="D685" s="246" t="s">
        <v>72</v>
      </c>
      <c r="E685" s="247" t="s">
        <v>333</v>
      </c>
      <c r="F685" s="246" t="s">
        <v>966</v>
      </c>
      <c r="G685" s="248" t="s">
        <v>103</v>
      </c>
      <c r="H685" s="249" t="s">
        <v>1770</v>
      </c>
      <c r="I685" s="246" t="s">
        <v>7</v>
      </c>
      <c r="J685" s="246" t="s">
        <v>199</v>
      </c>
      <c r="K685" s="250">
        <v>7128228.97</v>
      </c>
      <c r="L685" s="250">
        <v>0</v>
      </c>
      <c r="M685" s="250">
        <v>2376076.32</v>
      </c>
      <c r="N685" s="250">
        <v>2376076.32</v>
      </c>
      <c r="O685" s="250">
        <v>11880381.61</v>
      </c>
      <c r="P685" s="246" t="s">
        <v>6</v>
      </c>
      <c r="Q685" s="246" t="s">
        <v>931</v>
      </c>
      <c r="R685" s="246" t="s">
        <v>1771</v>
      </c>
      <c r="S685" s="252"/>
      <c r="T685" s="252"/>
      <c r="U685" s="251">
        <v>8910286.210000001</v>
      </c>
      <c r="V685" s="251">
        <v>2067595.4</v>
      </c>
      <c r="W685" s="251">
        <v>10977881.61</v>
      </c>
      <c r="X685" s="251">
        <v>7049119.5</v>
      </c>
      <c r="Y685" s="251">
        <v>1633110.74</v>
      </c>
      <c r="Z685" s="251">
        <v>8682230.24</v>
      </c>
      <c r="AA685" s="258">
        <v>2</v>
      </c>
      <c r="AB685" s="253">
        <v>40</v>
      </c>
      <c r="AC685" s="253">
        <v>32</v>
      </c>
      <c r="AD685" s="253">
        <v>72</v>
      </c>
    </row>
    <row r="686" spans="1:34">
      <c r="A686" s="246" t="s">
        <v>1772</v>
      </c>
      <c r="B686" s="246" t="s">
        <v>15</v>
      </c>
      <c r="C686" s="246" t="s">
        <v>28</v>
      </c>
      <c r="D686" s="246" t="s">
        <v>48</v>
      </c>
      <c r="E686" s="247" t="s">
        <v>279</v>
      </c>
      <c r="F686" s="246" t="s">
        <v>1773</v>
      </c>
      <c r="G686" s="248" t="s">
        <v>133</v>
      </c>
      <c r="H686" s="249" t="s">
        <v>1774</v>
      </c>
      <c r="I686" s="246" t="s">
        <v>7</v>
      </c>
      <c r="J686" s="246" t="s">
        <v>199</v>
      </c>
      <c r="K686" s="250">
        <v>4655482.73</v>
      </c>
      <c r="L686" s="250">
        <v>0</v>
      </c>
      <c r="M686" s="250">
        <v>1551827.58</v>
      </c>
      <c r="N686" s="250">
        <v>1551827.58</v>
      </c>
      <c r="O686" s="250">
        <v>7759137.88</v>
      </c>
      <c r="P686" s="246" t="s">
        <v>6</v>
      </c>
      <c r="Q686" s="246" t="s">
        <v>931</v>
      </c>
      <c r="R686" s="246" t="s">
        <v>1775</v>
      </c>
      <c r="S686" s="252"/>
      <c r="T686" s="252"/>
      <c r="U686" s="251">
        <v>4413115.35</v>
      </c>
      <c r="V686" s="251">
        <v>1471038.46</v>
      </c>
      <c r="W686" s="251">
        <v>5884153.81</v>
      </c>
      <c r="X686" s="251">
        <v>5819353.41</v>
      </c>
      <c r="Y686" s="251">
        <v>1471038.45</v>
      </c>
      <c r="Z686" s="251">
        <v>7290391.86</v>
      </c>
      <c r="AA686" s="258">
        <v>10</v>
      </c>
      <c r="AB686" s="253">
        <v>27</v>
      </c>
      <c r="AC686" s="253">
        <v>31</v>
      </c>
      <c r="AD686" s="253">
        <v>58</v>
      </c>
    </row>
    <row r="687" spans="1:34">
      <c r="A687" s="246" t="s">
        <v>1776</v>
      </c>
      <c r="B687" s="246" t="s">
        <v>15</v>
      </c>
      <c r="C687" s="246" t="s">
        <v>28</v>
      </c>
      <c r="D687" s="246" t="s">
        <v>35</v>
      </c>
      <c r="E687" s="247" t="s">
        <v>324</v>
      </c>
      <c r="F687" s="246" t="s">
        <v>1777</v>
      </c>
      <c r="G687" s="248" t="s">
        <v>103</v>
      </c>
      <c r="H687" s="249" t="s">
        <v>1778</v>
      </c>
      <c r="I687" s="246" t="s">
        <v>16</v>
      </c>
      <c r="J687" s="246" t="s">
        <v>292</v>
      </c>
      <c r="K687" s="250">
        <v>23595021.56</v>
      </c>
      <c r="L687" s="250">
        <v>0</v>
      </c>
      <c r="M687" s="250">
        <v>7865007.19</v>
      </c>
      <c r="N687" s="250">
        <v>7865007.19</v>
      </c>
      <c r="O687" s="250">
        <v>39325035.94</v>
      </c>
      <c r="P687" s="246" t="s">
        <v>6</v>
      </c>
      <c r="Q687" s="246" t="s">
        <v>931</v>
      </c>
      <c r="R687" s="246" t="s">
        <v>1779</v>
      </c>
      <c r="S687" s="252"/>
      <c r="T687" s="252"/>
      <c r="U687" s="251">
        <v>29493776.96</v>
      </c>
      <c r="V687" s="251">
        <v>9831258.99</v>
      </c>
      <c r="W687" s="251">
        <v>39325035.95</v>
      </c>
      <c r="X687" s="251">
        <v>16299564.59</v>
      </c>
      <c r="Y687" s="251">
        <v>5712687.33</v>
      </c>
      <c r="Z687" s="251">
        <v>22012251.92</v>
      </c>
      <c r="AA687" s="258">
        <v>1</v>
      </c>
      <c r="AB687" s="253">
        <v>115</v>
      </c>
      <c r="AC687" s="253">
        <v>85</v>
      </c>
      <c r="AD687" s="253">
        <v>200</v>
      </c>
    </row>
    <row r="688" spans="1:34">
      <c r="A688" s="246" t="s">
        <v>1780</v>
      </c>
      <c r="B688" s="246" t="s">
        <v>15</v>
      </c>
      <c r="C688" s="246" t="s">
        <v>28</v>
      </c>
      <c r="D688" s="246" t="s">
        <v>35</v>
      </c>
      <c r="E688" s="247" t="s">
        <v>324</v>
      </c>
      <c r="F688" s="246" t="s">
        <v>1781</v>
      </c>
      <c r="G688" s="248" t="s">
        <v>103</v>
      </c>
      <c r="H688" s="249" t="s">
        <v>1782</v>
      </c>
      <c r="I688" s="246" t="s">
        <v>7</v>
      </c>
      <c r="J688" s="246" t="s">
        <v>199</v>
      </c>
      <c r="K688" s="250">
        <v>7196312.09</v>
      </c>
      <c r="L688" s="250">
        <v>0</v>
      </c>
      <c r="M688" s="250">
        <v>2398770.7</v>
      </c>
      <c r="N688" s="250">
        <v>2398770.7</v>
      </c>
      <c r="O688" s="250">
        <v>11993853.49</v>
      </c>
      <c r="P688" s="246" t="s">
        <v>6</v>
      </c>
      <c r="Q688" s="246" t="s">
        <v>931</v>
      </c>
      <c r="R688" s="246" t="s">
        <v>1783</v>
      </c>
      <c r="S688" s="252"/>
      <c r="T688" s="252"/>
      <c r="U688" s="251">
        <v>8995390.119999999</v>
      </c>
      <c r="V688" s="251">
        <v>2511566.88</v>
      </c>
      <c r="W688" s="251">
        <v>11506957</v>
      </c>
      <c r="X688" s="251">
        <v>5275562.51</v>
      </c>
      <c r="Y688" s="251">
        <v>1758520.84</v>
      </c>
      <c r="Z688" s="251">
        <v>7034083.35</v>
      </c>
      <c r="AA688" s="258">
        <v>1</v>
      </c>
      <c r="AB688" s="253">
        <v>251</v>
      </c>
      <c r="AC688" s="253">
        <v>85</v>
      </c>
      <c r="AD688" s="253">
        <v>336</v>
      </c>
    </row>
    <row r="689" spans="1:34">
      <c r="A689" s="246" t="s">
        <v>1784</v>
      </c>
      <c r="B689" s="246" t="s">
        <v>15</v>
      </c>
      <c r="C689" s="246" t="s">
        <v>28</v>
      </c>
      <c r="D689" s="246" t="s">
        <v>35</v>
      </c>
      <c r="E689" s="247" t="s">
        <v>279</v>
      </c>
      <c r="F689" s="246" t="s">
        <v>738</v>
      </c>
      <c r="G689" s="248" t="s">
        <v>103</v>
      </c>
      <c r="H689" s="249" t="s">
        <v>1785</v>
      </c>
      <c r="I689" s="246" t="s">
        <v>16</v>
      </c>
      <c r="J689" s="246" t="s">
        <v>292</v>
      </c>
      <c r="K689" s="250">
        <v>19023957.96</v>
      </c>
      <c r="L689" s="250">
        <v>0</v>
      </c>
      <c r="M689" s="250">
        <v>6341319.32</v>
      </c>
      <c r="N689" s="250">
        <v>6341319.32</v>
      </c>
      <c r="O689" s="250">
        <v>31706596.6</v>
      </c>
      <c r="P689" s="246" t="s">
        <v>6</v>
      </c>
      <c r="Q689" s="246" t="s">
        <v>931</v>
      </c>
      <c r="R689" s="246" t="s">
        <v>1786</v>
      </c>
      <c r="S689" s="252"/>
      <c r="T689" s="252"/>
      <c r="U689" s="251">
        <v>23779947.45</v>
      </c>
      <c r="V689" s="251">
        <v>7926649.15</v>
      </c>
      <c r="W689" s="251">
        <v>31706596.6</v>
      </c>
      <c r="X689" s="251">
        <v>18793799.16</v>
      </c>
      <c r="Y689" s="251">
        <v>6671432.5</v>
      </c>
      <c r="Z689" s="251">
        <v>25465231.66</v>
      </c>
      <c r="AA689" s="258">
        <v>1</v>
      </c>
      <c r="AB689" s="253">
        <v>171</v>
      </c>
      <c r="AC689" s="253">
        <v>80</v>
      </c>
      <c r="AD689" s="253">
        <v>251</v>
      </c>
    </row>
    <row r="690" spans="1:34">
      <c r="A690" s="246" t="s">
        <v>1787</v>
      </c>
      <c r="B690" s="246" t="s">
        <v>15</v>
      </c>
      <c r="C690" s="246" t="s">
        <v>28</v>
      </c>
      <c r="D690" s="246" t="s">
        <v>35</v>
      </c>
      <c r="E690" s="247" t="s">
        <v>324</v>
      </c>
      <c r="F690" s="246" t="s">
        <v>1788</v>
      </c>
      <c r="G690" s="248" t="s">
        <v>103</v>
      </c>
      <c r="H690" s="249" t="s">
        <v>1789</v>
      </c>
      <c r="I690" s="246" t="s">
        <v>7</v>
      </c>
      <c r="J690" s="246" t="s">
        <v>199</v>
      </c>
      <c r="K690" s="250">
        <v>7114305.08</v>
      </c>
      <c r="L690" s="250">
        <v>0</v>
      </c>
      <c r="M690" s="250">
        <v>2371435.03</v>
      </c>
      <c r="N690" s="250">
        <v>2371435.03</v>
      </c>
      <c r="O690" s="250">
        <v>11857175.14</v>
      </c>
      <c r="P690" s="246" t="s">
        <v>6</v>
      </c>
      <c r="Q690" s="246" t="s">
        <v>931</v>
      </c>
      <c r="R690" s="246" t="s">
        <v>1790</v>
      </c>
      <c r="S690" s="252"/>
      <c r="T690" s="252"/>
      <c r="U690" s="251">
        <v>6955311.51</v>
      </c>
      <c r="V690" s="251">
        <v>2318437.17</v>
      </c>
      <c r="W690" s="251">
        <v>9273748.68</v>
      </c>
      <c r="X690" s="251">
        <v>4387449.57</v>
      </c>
      <c r="Y690" s="251">
        <v>1462483.19</v>
      </c>
      <c r="Z690" s="251">
        <v>5849932.76</v>
      </c>
      <c r="AA690" s="258">
        <v>1</v>
      </c>
      <c r="AB690" s="253">
        <v>85</v>
      </c>
      <c r="AC690" s="253">
        <v>60</v>
      </c>
      <c r="AD690" s="253">
        <v>145</v>
      </c>
    </row>
    <row r="691" spans="1:34">
      <c r="A691" s="246" t="s">
        <v>1791</v>
      </c>
      <c r="B691" s="246" t="s">
        <v>15</v>
      </c>
      <c r="C691" s="246" t="s">
        <v>28</v>
      </c>
      <c r="D691" s="246" t="s">
        <v>48</v>
      </c>
      <c r="E691" s="247" t="s">
        <v>320</v>
      </c>
      <c r="F691" s="246" t="s">
        <v>1792</v>
      </c>
      <c r="G691" s="248" t="s">
        <v>133</v>
      </c>
      <c r="H691" s="249" t="s">
        <v>1793</v>
      </c>
      <c r="I691" s="246" t="s">
        <v>7</v>
      </c>
      <c r="J691" s="246" t="s">
        <v>199</v>
      </c>
      <c r="K691" s="250">
        <v>6128250</v>
      </c>
      <c r="L691" s="250">
        <v>0</v>
      </c>
      <c r="M691" s="250">
        <v>2042750</v>
      </c>
      <c r="N691" s="250">
        <v>2042750</v>
      </c>
      <c r="O691" s="250">
        <v>10213750</v>
      </c>
      <c r="P691" s="246" t="s">
        <v>6</v>
      </c>
      <c r="Q691" s="246" t="s">
        <v>931</v>
      </c>
      <c r="R691" s="246" t="s">
        <v>1794</v>
      </c>
      <c r="S691" s="252"/>
      <c r="T691" s="252"/>
      <c r="U691" s="251">
        <v>2016562.5</v>
      </c>
      <c r="V691" s="251">
        <v>672187.5</v>
      </c>
      <c r="W691" s="251">
        <v>2688750</v>
      </c>
      <c r="X691" s="251">
        <v>7660312.5</v>
      </c>
      <c r="Y691" s="251">
        <v>2553437.5</v>
      </c>
      <c r="Z691" s="251">
        <v>10213750</v>
      </c>
      <c r="AA691" s="258">
        <v>9</v>
      </c>
      <c r="AB691" s="253">
        <v>167</v>
      </c>
      <c r="AC691" s="253">
        <v>743</v>
      </c>
      <c r="AD691" s="253">
        <v>910</v>
      </c>
    </row>
    <row r="692" spans="1:34">
      <c r="A692" s="246" t="s">
        <v>1795</v>
      </c>
      <c r="B692" s="246" t="s">
        <v>15</v>
      </c>
      <c r="C692" s="246" t="s">
        <v>30</v>
      </c>
      <c r="D692" s="246" t="s">
        <v>65</v>
      </c>
      <c r="E692" s="247" t="s">
        <v>333</v>
      </c>
      <c r="F692" s="246" t="s">
        <v>1120</v>
      </c>
      <c r="G692" s="248" t="s">
        <v>133</v>
      </c>
      <c r="H692" s="249" t="s">
        <v>1796</v>
      </c>
      <c r="I692" s="246" t="s">
        <v>7</v>
      </c>
      <c r="J692" s="246" t="s">
        <v>199</v>
      </c>
      <c r="K692" s="250">
        <v>4698967.2</v>
      </c>
      <c r="L692" s="250">
        <v>0</v>
      </c>
      <c r="M692" s="250">
        <v>1566322.4</v>
      </c>
      <c r="N692" s="250">
        <v>1566322.4</v>
      </c>
      <c r="O692" s="250">
        <v>7831612</v>
      </c>
      <c r="P692" s="246" t="s">
        <v>6</v>
      </c>
      <c r="Q692" s="246" t="s">
        <v>136</v>
      </c>
      <c r="R692" s="246" t="s">
        <v>137</v>
      </c>
      <c r="S692" s="252"/>
      <c r="T692" s="252"/>
      <c r="U692" s="251">
        <v>5873709</v>
      </c>
      <c r="V692" s="251">
        <v>1957903</v>
      </c>
      <c r="W692" s="251">
        <v>7831612</v>
      </c>
      <c r="X692" s="251">
        <v>5873709</v>
      </c>
      <c r="Y692" s="251">
        <v>1957903</v>
      </c>
      <c r="Z692" s="251">
        <v>7831612</v>
      </c>
      <c r="AA692" s="258">
        <v>12</v>
      </c>
      <c r="AB692" s="253">
        <v>452</v>
      </c>
      <c r="AC692" s="253">
        <v>252</v>
      </c>
      <c r="AD692" s="253">
        <v>704</v>
      </c>
    </row>
    <row r="693" spans="1:34">
      <c r="A693" s="246" t="s">
        <v>1797</v>
      </c>
      <c r="B693" s="246" t="s">
        <v>15</v>
      </c>
      <c r="C693" s="246" t="s">
        <v>30</v>
      </c>
      <c r="D693" s="246" t="s">
        <v>86</v>
      </c>
      <c r="E693" s="247" t="s">
        <v>279</v>
      </c>
      <c r="F693" s="246" t="s">
        <v>1798</v>
      </c>
      <c r="G693" s="248" t="s">
        <v>103</v>
      </c>
      <c r="H693" s="249" t="s">
        <v>1799</v>
      </c>
      <c r="I693" s="246" t="s">
        <v>7</v>
      </c>
      <c r="J693" s="246" t="s">
        <v>199</v>
      </c>
      <c r="K693" s="250">
        <v>6140201.53</v>
      </c>
      <c r="L693" s="250">
        <v>0</v>
      </c>
      <c r="M693" s="250">
        <v>2046733.84</v>
      </c>
      <c r="N693" s="250">
        <v>2046733.84</v>
      </c>
      <c r="O693" s="250">
        <v>10233669.22</v>
      </c>
      <c r="P693" s="246" t="s">
        <v>6</v>
      </c>
      <c r="Q693" s="246" t="s">
        <v>136</v>
      </c>
      <c r="R693" s="246" t="s">
        <v>228</v>
      </c>
      <c r="S693" s="252"/>
      <c r="T693" s="252"/>
      <c r="U693" s="251">
        <v>7675251.91</v>
      </c>
      <c r="V693" s="251">
        <v>2284717.31</v>
      </c>
      <c r="W693" s="251">
        <v>9959969.220000001</v>
      </c>
      <c r="X693" s="251">
        <v>7336339.95</v>
      </c>
      <c r="Y693" s="251">
        <v>2284717.31</v>
      </c>
      <c r="Z693" s="251">
        <v>9621057.26</v>
      </c>
      <c r="AA693" s="258">
        <v>5</v>
      </c>
      <c r="AB693" s="253">
        <v>122</v>
      </c>
      <c r="AC693" s="253">
        <v>119</v>
      </c>
      <c r="AD693" s="253">
        <v>241</v>
      </c>
    </row>
    <row r="694" spans="1:34">
      <c r="A694" s="246" t="s">
        <v>1800</v>
      </c>
      <c r="B694" s="246" t="s">
        <v>15</v>
      </c>
      <c r="C694" s="246" t="s">
        <v>30</v>
      </c>
      <c r="D694" s="246" t="s">
        <v>91</v>
      </c>
      <c r="E694" s="247" t="s">
        <v>131</v>
      </c>
      <c r="F694" s="246" t="s">
        <v>1801</v>
      </c>
      <c r="G694" s="248" t="s">
        <v>103</v>
      </c>
      <c r="H694" s="249" t="s">
        <v>1802</v>
      </c>
      <c r="I694" s="246" t="s">
        <v>7</v>
      </c>
      <c r="J694" s="246" t="s">
        <v>199</v>
      </c>
      <c r="K694" s="250">
        <v>6875759.19</v>
      </c>
      <c r="L694" s="250">
        <v>0</v>
      </c>
      <c r="M694" s="250">
        <v>2291919.73</v>
      </c>
      <c r="N694" s="250">
        <v>2291919.73</v>
      </c>
      <c r="O694" s="250">
        <v>11459598.65</v>
      </c>
      <c r="P694" s="246" t="s">
        <v>6</v>
      </c>
      <c r="Q694" s="246" t="s">
        <v>136</v>
      </c>
      <c r="R694" s="246" t="s">
        <v>156</v>
      </c>
      <c r="S694" s="252"/>
      <c r="T694" s="252"/>
      <c r="U694" s="251">
        <v>6875759.19</v>
      </c>
      <c r="V694" s="251">
        <v>2291919.73</v>
      </c>
      <c r="W694" s="251">
        <v>9167678.92</v>
      </c>
      <c r="X694" s="251">
        <v>6875759.19</v>
      </c>
      <c r="Y694" s="251">
        <v>2291919.73</v>
      </c>
      <c r="Z694" s="251">
        <v>9167678.92</v>
      </c>
      <c r="AA694" s="258">
        <v>8</v>
      </c>
      <c r="AB694" s="253">
        <v>176</v>
      </c>
      <c r="AC694" s="253">
        <v>166</v>
      </c>
      <c r="AD694" s="253">
        <v>342</v>
      </c>
    </row>
    <row r="695" spans="1:34">
      <c r="A695" s="246" t="s">
        <v>1803</v>
      </c>
      <c r="B695" s="246" t="s">
        <v>15</v>
      </c>
      <c r="C695" s="246" t="s">
        <v>30</v>
      </c>
      <c r="D695" s="246" t="s">
        <v>54</v>
      </c>
      <c r="E695" s="247" t="s">
        <v>131</v>
      </c>
      <c r="F695" s="246" t="s">
        <v>1804</v>
      </c>
      <c r="G695" s="248" t="s">
        <v>103</v>
      </c>
      <c r="H695" s="249" t="s">
        <v>1805</v>
      </c>
      <c r="I695" s="246" t="s">
        <v>12</v>
      </c>
      <c r="J695" s="246" t="s">
        <v>135</v>
      </c>
      <c r="K695" s="250">
        <v>600000</v>
      </c>
      <c r="L695" s="250">
        <v>0</v>
      </c>
      <c r="M695" s="250">
        <v>200000</v>
      </c>
      <c r="N695" s="250">
        <v>200000</v>
      </c>
      <c r="O695" s="250">
        <v>1000000</v>
      </c>
      <c r="P695" s="246" t="s">
        <v>6</v>
      </c>
      <c r="Q695" s="246" t="s">
        <v>136</v>
      </c>
      <c r="R695" s="246" t="s">
        <v>153</v>
      </c>
      <c r="S695" s="252"/>
      <c r="T695" s="252"/>
      <c r="U695" s="251">
        <v>600000</v>
      </c>
      <c r="V695" s="251">
        <v>200000</v>
      </c>
      <c r="W695" s="251">
        <v>800000</v>
      </c>
      <c r="X695" s="251">
        <v>600000</v>
      </c>
      <c r="Y695" s="251">
        <v>200000</v>
      </c>
      <c r="Z695" s="251">
        <v>800000</v>
      </c>
      <c r="AA695" s="258">
        <v>1</v>
      </c>
      <c r="AB695" s="253">
        <v>50</v>
      </c>
      <c r="AC695" s="253">
        <v>0</v>
      </c>
      <c r="AD695" s="253">
        <v>50</v>
      </c>
    </row>
    <row r="696" spans="1:34">
      <c r="A696" s="246" t="s">
        <v>1806</v>
      </c>
      <c r="B696" s="246" t="s">
        <v>15</v>
      </c>
      <c r="C696" s="246" t="s">
        <v>30</v>
      </c>
      <c r="D696" s="246" t="s">
        <v>54</v>
      </c>
      <c r="E696" s="247" t="s">
        <v>131</v>
      </c>
      <c r="F696" s="246" t="s">
        <v>1807</v>
      </c>
      <c r="G696" s="248" t="s">
        <v>103</v>
      </c>
      <c r="H696" s="249" t="s">
        <v>1808</v>
      </c>
      <c r="I696" s="246" t="s">
        <v>7</v>
      </c>
      <c r="J696" s="246" t="s">
        <v>199</v>
      </c>
      <c r="K696" s="250">
        <v>7855644.55</v>
      </c>
      <c r="L696" s="250">
        <v>0</v>
      </c>
      <c r="M696" s="250">
        <v>2618548.18</v>
      </c>
      <c r="N696" s="250">
        <v>2618548.18</v>
      </c>
      <c r="O696" s="250">
        <v>13092740.92</v>
      </c>
      <c r="P696" s="246" t="s">
        <v>6</v>
      </c>
      <c r="Q696" s="246" t="s">
        <v>136</v>
      </c>
      <c r="R696" s="246" t="s">
        <v>137</v>
      </c>
      <c r="S696" s="252"/>
      <c r="T696" s="252"/>
      <c r="U696" s="251">
        <v>7860825.27</v>
      </c>
      <c r="V696" s="251">
        <v>2620275.09</v>
      </c>
      <c r="W696" s="251">
        <v>10481100.36</v>
      </c>
      <c r="X696" s="251">
        <v>6633255.28</v>
      </c>
      <c r="Y696" s="251">
        <v>2211075.09</v>
      </c>
      <c r="Z696" s="251">
        <v>8844330.369999999</v>
      </c>
      <c r="AA696" s="258">
        <v>10</v>
      </c>
      <c r="AB696" s="253">
        <v>325</v>
      </c>
      <c r="AC696" s="253">
        <v>18</v>
      </c>
      <c r="AD696" s="253">
        <v>343</v>
      </c>
    </row>
    <row r="697" spans="1:34">
      <c r="A697" s="246" t="s">
        <v>1809</v>
      </c>
      <c r="B697" s="246" t="s">
        <v>15</v>
      </c>
      <c r="C697" s="246" t="s">
        <v>30</v>
      </c>
      <c r="D697" s="246" t="s">
        <v>75</v>
      </c>
      <c r="E697" s="247" t="s">
        <v>279</v>
      </c>
      <c r="F697" s="246" t="s">
        <v>1144</v>
      </c>
      <c r="G697" s="248" t="s">
        <v>103</v>
      </c>
      <c r="H697" s="249" t="s">
        <v>1810</v>
      </c>
      <c r="I697" s="246" t="s">
        <v>16</v>
      </c>
      <c r="J697" s="246" t="s">
        <v>199</v>
      </c>
      <c r="K697" s="250">
        <v>2325663.6</v>
      </c>
      <c r="L697" s="250">
        <v>0</v>
      </c>
      <c r="M697" s="250">
        <v>775221.2</v>
      </c>
      <c r="N697" s="250">
        <v>775221.2</v>
      </c>
      <c r="O697" s="250">
        <v>3876106</v>
      </c>
      <c r="P697" s="246" t="s">
        <v>6</v>
      </c>
      <c r="Q697" s="246" t="s">
        <v>136</v>
      </c>
      <c r="R697" s="246" t="s">
        <v>137</v>
      </c>
      <c r="S697" s="252"/>
      <c r="T697" s="252"/>
      <c r="U697" s="251">
        <v>2325663.6</v>
      </c>
      <c r="V697" s="251">
        <v>775221.2</v>
      </c>
      <c r="W697" s="251">
        <v>3100884.8</v>
      </c>
      <c r="X697" s="251">
        <v>2325663.6</v>
      </c>
      <c r="Y697" s="251">
        <v>775221.2</v>
      </c>
      <c r="Z697" s="251">
        <v>3100884.8</v>
      </c>
      <c r="AA697" s="258">
        <v>17</v>
      </c>
      <c r="AB697" s="253">
        <v>342</v>
      </c>
      <c r="AC697" s="253">
        <v>230</v>
      </c>
      <c r="AD697" s="253">
        <v>572</v>
      </c>
    </row>
    <row r="698" spans="1:34">
      <c r="A698" s="246" t="s">
        <v>1811</v>
      </c>
      <c r="B698" s="246" t="s">
        <v>15</v>
      </c>
      <c r="C698" s="246" t="s">
        <v>30</v>
      </c>
      <c r="D698" s="246" t="s">
        <v>75</v>
      </c>
      <c r="E698" s="247" t="s">
        <v>272</v>
      </c>
      <c r="F698" s="246" t="s">
        <v>1812</v>
      </c>
      <c r="G698" s="248" t="s">
        <v>103</v>
      </c>
      <c r="H698" s="249" t="s">
        <v>1813</v>
      </c>
      <c r="I698" s="246" t="s">
        <v>12</v>
      </c>
      <c r="J698" s="246" t="s">
        <v>135</v>
      </c>
      <c r="K698" s="250">
        <v>589200</v>
      </c>
      <c r="L698" s="250">
        <v>0</v>
      </c>
      <c r="M698" s="250">
        <v>196400</v>
      </c>
      <c r="N698" s="250">
        <v>196400</v>
      </c>
      <c r="O698" s="250">
        <v>982000</v>
      </c>
      <c r="P698" s="246" t="s">
        <v>6</v>
      </c>
      <c r="Q698" s="246" t="s">
        <v>136</v>
      </c>
      <c r="R698" s="246" t="s">
        <v>137</v>
      </c>
      <c r="S698" s="252"/>
      <c r="T698" s="252"/>
      <c r="U698" s="251">
        <v>589200</v>
      </c>
      <c r="V698" s="251">
        <v>196400</v>
      </c>
      <c r="W698" s="251">
        <v>785600</v>
      </c>
      <c r="X698" s="251">
        <v>589200</v>
      </c>
      <c r="Y698" s="251">
        <v>196400</v>
      </c>
      <c r="Z698" s="251">
        <v>785600</v>
      </c>
      <c r="AA698" s="258">
        <v>1</v>
      </c>
      <c r="AB698" s="253">
        <v>43</v>
      </c>
      <c r="AC698" s="253">
        <v>50</v>
      </c>
      <c r="AD698" s="253">
        <v>93</v>
      </c>
    </row>
    <row r="699" spans="1:34">
      <c r="A699" s="246" t="s">
        <v>1814</v>
      </c>
      <c r="B699" s="246" t="s">
        <v>15</v>
      </c>
      <c r="C699" s="246" t="s">
        <v>30</v>
      </c>
      <c r="D699" s="246" t="s">
        <v>75</v>
      </c>
      <c r="E699" s="247" t="s">
        <v>272</v>
      </c>
      <c r="F699" s="246" t="s">
        <v>1812</v>
      </c>
      <c r="G699" s="248" t="s">
        <v>103</v>
      </c>
      <c r="H699" s="249" t="s">
        <v>1815</v>
      </c>
      <c r="I699" s="246" t="s">
        <v>12</v>
      </c>
      <c r="J699" s="246" t="s">
        <v>135</v>
      </c>
      <c r="K699" s="250">
        <v>596623.58</v>
      </c>
      <c r="L699" s="250">
        <v>0</v>
      </c>
      <c r="M699" s="250">
        <v>198874.53</v>
      </c>
      <c r="N699" s="250">
        <v>198874.53</v>
      </c>
      <c r="O699" s="250">
        <v>994372.64</v>
      </c>
      <c r="P699" s="246" t="s">
        <v>6</v>
      </c>
      <c r="Q699" s="246" t="s">
        <v>136</v>
      </c>
      <c r="R699" s="246" t="s">
        <v>147</v>
      </c>
      <c r="S699" s="252"/>
      <c r="T699" s="252"/>
      <c r="U699" s="251">
        <v>596623.58</v>
      </c>
      <c r="V699" s="251">
        <v>198874.53</v>
      </c>
      <c r="W699" s="251">
        <v>795498.11</v>
      </c>
      <c r="X699" s="251">
        <v>596623.58</v>
      </c>
      <c r="Y699" s="251">
        <v>198874.53</v>
      </c>
      <c r="Z699" s="251">
        <v>795498.11</v>
      </c>
      <c r="AA699" s="258">
        <v>1</v>
      </c>
      <c r="AB699" s="253">
        <v>23</v>
      </c>
      <c r="AC699" s="253">
        <v>17</v>
      </c>
      <c r="AD699" s="253">
        <v>40</v>
      </c>
    </row>
    <row r="700" spans="1:34">
      <c r="A700" s="246" t="s">
        <v>1816</v>
      </c>
      <c r="B700" s="246" t="s">
        <v>15</v>
      </c>
      <c r="C700" s="246" t="s">
        <v>30</v>
      </c>
      <c r="D700" s="246" t="s">
        <v>75</v>
      </c>
      <c r="E700" s="247" t="s">
        <v>272</v>
      </c>
      <c r="F700" s="246" t="s">
        <v>1134</v>
      </c>
      <c r="G700" s="248" t="s">
        <v>103</v>
      </c>
      <c r="H700" s="249" t="s">
        <v>1817</v>
      </c>
      <c r="I700" s="246" t="s">
        <v>12</v>
      </c>
      <c r="J700" s="246" t="s">
        <v>135</v>
      </c>
      <c r="K700" s="250">
        <v>584151</v>
      </c>
      <c r="L700" s="250">
        <v>0</v>
      </c>
      <c r="M700" s="250">
        <v>194717</v>
      </c>
      <c r="N700" s="250">
        <v>194717</v>
      </c>
      <c r="O700" s="250">
        <v>973585</v>
      </c>
      <c r="P700" s="246" t="s">
        <v>6</v>
      </c>
      <c r="Q700" s="246" t="s">
        <v>136</v>
      </c>
      <c r="R700" s="246" t="s">
        <v>137</v>
      </c>
      <c r="S700" s="252"/>
      <c r="T700" s="252"/>
      <c r="U700" s="251">
        <v>584151</v>
      </c>
      <c r="V700" s="251">
        <v>194717</v>
      </c>
      <c r="W700" s="251">
        <v>778868</v>
      </c>
      <c r="X700" s="251">
        <v>584151</v>
      </c>
      <c r="Y700" s="251">
        <v>194717</v>
      </c>
      <c r="Z700" s="251">
        <v>778868</v>
      </c>
      <c r="AA700" s="258">
        <v>1</v>
      </c>
      <c r="AB700" s="253">
        <v>7</v>
      </c>
      <c r="AC700" s="253">
        <v>23</v>
      </c>
      <c r="AD700" s="253">
        <v>30</v>
      </c>
    </row>
    <row r="701" spans="1:34">
      <c r="A701" s="246" t="s">
        <v>1818</v>
      </c>
      <c r="B701" s="246" t="s">
        <v>15</v>
      </c>
      <c r="C701" s="246" t="s">
        <v>30</v>
      </c>
      <c r="D701" s="246" t="s">
        <v>65</v>
      </c>
      <c r="E701" s="247" t="s">
        <v>272</v>
      </c>
      <c r="F701" s="246" t="s">
        <v>1819</v>
      </c>
      <c r="G701" s="248" t="s">
        <v>103</v>
      </c>
      <c r="H701" s="249" t="s">
        <v>1820</v>
      </c>
      <c r="I701" s="246" t="s">
        <v>12</v>
      </c>
      <c r="J701" s="246" t="s">
        <v>135</v>
      </c>
      <c r="K701" s="250">
        <v>600000</v>
      </c>
      <c r="L701" s="250">
        <v>0</v>
      </c>
      <c r="M701" s="250">
        <v>200000</v>
      </c>
      <c r="N701" s="250">
        <v>200000</v>
      </c>
      <c r="O701" s="250">
        <v>1000000</v>
      </c>
      <c r="P701" s="246" t="s">
        <v>6</v>
      </c>
      <c r="Q701" s="246" t="s">
        <v>136</v>
      </c>
      <c r="R701" s="246" t="s">
        <v>137</v>
      </c>
      <c r="S701" s="252"/>
      <c r="T701" s="252"/>
      <c r="U701" s="251">
        <v>600000</v>
      </c>
      <c r="V701" s="251">
        <v>200000</v>
      </c>
      <c r="W701" s="251">
        <v>800000</v>
      </c>
      <c r="X701" s="251">
        <v>600000</v>
      </c>
      <c r="Y701" s="251">
        <v>200000</v>
      </c>
      <c r="Z701" s="251">
        <v>800000</v>
      </c>
      <c r="AA701" s="258">
        <v>1</v>
      </c>
      <c r="AB701" s="253">
        <v>14</v>
      </c>
      <c r="AC701" s="253">
        <v>26</v>
      </c>
      <c r="AD701" s="253">
        <v>40</v>
      </c>
    </row>
    <row r="702" spans="1:34">
      <c r="A702" s="246" t="s">
        <v>1821</v>
      </c>
      <c r="B702" s="246" t="s">
        <v>15</v>
      </c>
      <c r="C702" s="246" t="s">
        <v>30</v>
      </c>
      <c r="D702" s="246" t="s">
        <v>91</v>
      </c>
      <c r="E702" s="247" t="s">
        <v>131</v>
      </c>
      <c r="F702" s="246" t="s">
        <v>1822</v>
      </c>
      <c r="G702" s="248" t="s">
        <v>103</v>
      </c>
      <c r="H702" s="249" t="s">
        <v>1177</v>
      </c>
      <c r="I702" s="246" t="s">
        <v>12</v>
      </c>
      <c r="J702" s="246" t="s">
        <v>135</v>
      </c>
      <c r="K702" s="250">
        <v>599940</v>
      </c>
      <c r="L702" s="250">
        <v>0</v>
      </c>
      <c r="M702" s="250">
        <v>199980</v>
      </c>
      <c r="N702" s="250">
        <v>199980</v>
      </c>
      <c r="O702" s="250">
        <v>999900</v>
      </c>
      <c r="P702" s="246" t="s">
        <v>6</v>
      </c>
      <c r="Q702" s="246" t="s">
        <v>136</v>
      </c>
      <c r="R702" s="246" t="s">
        <v>137</v>
      </c>
      <c r="S702" s="252"/>
      <c r="T702" s="252"/>
      <c r="U702" s="251">
        <v>599940</v>
      </c>
      <c r="V702" s="251">
        <v>199980</v>
      </c>
      <c r="W702" s="251">
        <v>799920</v>
      </c>
      <c r="X702" s="251">
        <v>599940</v>
      </c>
      <c r="Y702" s="251">
        <v>199980</v>
      </c>
      <c r="Z702" s="251">
        <v>799920</v>
      </c>
      <c r="AA702" s="258">
        <v>1</v>
      </c>
      <c r="AB702" s="253">
        <v>12</v>
      </c>
      <c r="AC702" s="253">
        <v>8</v>
      </c>
      <c r="AD702" s="253">
        <v>20</v>
      </c>
    </row>
    <row r="703" spans="1:34">
      <c r="A703" s="246" t="s">
        <v>1823</v>
      </c>
      <c r="B703" s="246" t="s">
        <v>15</v>
      </c>
      <c r="C703" s="246" t="s">
        <v>30</v>
      </c>
      <c r="D703" s="246" t="s">
        <v>65</v>
      </c>
      <c r="E703" s="247" t="s">
        <v>320</v>
      </c>
      <c r="F703" s="246" t="s">
        <v>1824</v>
      </c>
      <c r="G703" s="248" t="s">
        <v>133</v>
      </c>
      <c r="H703" s="249" t="s">
        <v>1825</v>
      </c>
      <c r="I703" s="246" t="s">
        <v>12</v>
      </c>
      <c r="J703" s="246" t="s">
        <v>135</v>
      </c>
      <c r="K703" s="250">
        <v>600000</v>
      </c>
      <c r="L703" s="250">
        <v>0</v>
      </c>
      <c r="M703" s="250">
        <v>200000</v>
      </c>
      <c r="N703" s="250">
        <v>200000</v>
      </c>
      <c r="O703" s="250">
        <v>1000000</v>
      </c>
      <c r="P703" s="246" t="s">
        <v>6</v>
      </c>
      <c r="Q703" s="246" t="s">
        <v>136</v>
      </c>
      <c r="R703" s="246" t="s">
        <v>182</v>
      </c>
      <c r="S703" s="252"/>
      <c r="T703" s="252"/>
      <c r="U703" s="251">
        <v>600000</v>
      </c>
      <c r="V703" s="251">
        <v>200000</v>
      </c>
      <c r="W703" s="251">
        <v>800000</v>
      </c>
      <c r="X703" s="251">
        <v>600000</v>
      </c>
      <c r="Y703" s="251">
        <v>200000</v>
      </c>
      <c r="Z703" s="251">
        <v>800000</v>
      </c>
      <c r="AA703" s="258">
        <v>1</v>
      </c>
      <c r="AB703" s="253">
        <v>56</v>
      </c>
      <c r="AC703" s="253">
        <v>109</v>
      </c>
      <c r="AD703" s="253">
        <v>165</v>
      </c>
    </row>
    <row r="704" spans="1:34">
      <c r="A704" s="246" t="s">
        <v>1826</v>
      </c>
      <c r="B704" s="246" t="s">
        <v>15</v>
      </c>
      <c r="C704" s="246" t="s">
        <v>30</v>
      </c>
      <c r="D704" s="246" t="s">
        <v>86</v>
      </c>
      <c r="E704" s="247" t="s">
        <v>279</v>
      </c>
      <c r="F704" s="246" t="s">
        <v>1827</v>
      </c>
      <c r="G704" s="248" t="s">
        <v>103</v>
      </c>
      <c r="H704" s="249" t="s">
        <v>1828</v>
      </c>
      <c r="I704" s="246" t="s">
        <v>16</v>
      </c>
      <c r="J704" s="246" t="s">
        <v>199</v>
      </c>
      <c r="K704" s="250">
        <v>3549760.13</v>
      </c>
      <c r="L704" s="250">
        <v>0</v>
      </c>
      <c r="M704" s="250">
        <v>1183253.38</v>
      </c>
      <c r="N704" s="250">
        <v>1183253.38</v>
      </c>
      <c r="O704" s="250">
        <v>5916266.88</v>
      </c>
      <c r="P704" s="246" t="s">
        <v>6</v>
      </c>
      <c r="Q704" s="246" t="s">
        <v>136</v>
      </c>
      <c r="R704" s="246" t="s">
        <v>137</v>
      </c>
      <c r="S704" s="252"/>
      <c r="T704" s="252"/>
      <c r="U704" s="251">
        <v>3830327.36</v>
      </c>
      <c r="V704" s="251">
        <v>1276775.78</v>
      </c>
      <c r="W704" s="251">
        <v>5107103.14</v>
      </c>
      <c r="X704" s="251">
        <v>3826678.47</v>
      </c>
      <c r="Y704" s="251">
        <v>1275559.49</v>
      </c>
      <c r="Z704" s="251">
        <v>5102237.96</v>
      </c>
      <c r="AA704" s="258">
        <v>7</v>
      </c>
      <c r="AB704" s="253">
        <v>257</v>
      </c>
      <c r="AC704" s="253">
        <v>89</v>
      </c>
      <c r="AD704" s="253">
        <v>346</v>
      </c>
    </row>
    <row r="705" spans="1:34">
      <c r="A705" s="246" t="s">
        <v>1829</v>
      </c>
      <c r="B705" s="246" t="s">
        <v>15</v>
      </c>
      <c r="C705" s="246" t="s">
        <v>30</v>
      </c>
      <c r="D705" s="246" t="s">
        <v>65</v>
      </c>
      <c r="E705" s="247" t="s">
        <v>320</v>
      </c>
      <c r="F705" s="246" t="s">
        <v>1830</v>
      </c>
      <c r="G705" s="248" t="s">
        <v>103</v>
      </c>
      <c r="H705" s="249" t="s">
        <v>1831</v>
      </c>
      <c r="I705" s="246" t="s">
        <v>7</v>
      </c>
      <c r="J705" s="246" t="s">
        <v>199</v>
      </c>
      <c r="K705" s="250">
        <v>7071790.63</v>
      </c>
      <c r="L705" s="250">
        <v>0</v>
      </c>
      <c r="M705" s="250">
        <v>2357263.54</v>
      </c>
      <c r="N705" s="250">
        <v>2357263.54</v>
      </c>
      <c r="O705" s="250">
        <v>11786317.71</v>
      </c>
      <c r="P705" s="246" t="s">
        <v>6</v>
      </c>
      <c r="Q705" s="246" t="s">
        <v>136</v>
      </c>
      <c r="R705" s="246" t="s">
        <v>137</v>
      </c>
      <c r="S705" s="252"/>
      <c r="T705" s="252"/>
      <c r="U705" s="251">
        <v>8839738.279999999</v>
      </c>
      <c r="V705" s="251">
        <v>2946579.43</v>
      </c>
      <c r="W705" s="251">
        <v>11786317.71</v>
      </c>
      <c r="X705" s="251">
        <v>8188008.15</v>
      </c>
      <c r="Y705" s="251">
        <v>2729336.06</v>
      </c>
      <c r="Z705" s="251">
        <v>10917344.21</v>
      </c>
      <c r="AA705" s="258">
        <v>5</v>
      </c>
      <c r="AB705" s="253">
        <v>490</v>
      </c>
      <c r="AC705" s="253">
        <v>38</v>
      </c>
      <c r="AD705" s="253">
        <v>528</v>
      </c>
    </row>
    <row r="706" spans="1:34">
      <c r="A706" s="246" t="s">
        <v>1832</v>
      </c>
      <c r="B706" s="246" t="s">
        <v>15</v>
      </c>
      <c r="C706" s="246" t="s">
        <v>30</v>
      </c>
      <c r="D706" s="246" t="s">
        <v>91</v>
      </c>
      <c r="E706" s="247" t="s">
        <v>131</v>
      </c>
      <c r="F706" s="246" t="s">
        <v>1833</v>
      </c>
      <c r="G706" s="248" t="s">
        <v>428</v>
      </c>
      <c r="H706" s="249" t="s">
        <v>1834</v>
      </c>
      <c r="I706" s="246" t="s">
        <v>7</v>
      </c>
      <c r="J706" s="246" t="s">
        <v>199</v>
      </c>
      <c r="K706" s="250">
        <v>7147413.6</v>
      </c>
      <c r="L706" s="250">
        <v>0</v>
      </c>
      <c r="M706" s="250">
        <v>2382471.2</v>
      </c>
      <c r="N706" s="250">
        <v>2382471.2</v>
      </c>
      <c r="O706" s="250">
        <v>11912356</v>
      </c>
      <c r="P706" s="246" t="s">
        <v>6</v>
      </c>
      <c r="Q706" s="246" t="s">
        <v>136</v>
      </c>
      <c r="R706" s="246" t="s">
        <v>1835</v>
      </c>
      <c r="S706" s="252"/>
      <c r="T706" s="252"/>
      <c r="U706" s="251">
        <v>17698209</v>
      </c>
      <c r="V706" s="251">
        <v>5956178</v>
      </c>
      <c r="W706" s="251">
        <v>23654387</v>
      </c>
      <c r="X706" s="251">
        <v>8703355.529999999</v>
      </c>
      <c r="Y706" s="251">
        <v>2601795.25</v>
      </c>
      <c r="Z706" s="251">
        <v>11305150.78</v>
      </c>
      <c r="AA706" s="258">
        <v>1</v>
      </c>
      <c r="AB706" s="253">
        <v>62</v>
      </c>
      <c r="AC706" s="253">
        <v>14</v>
      </c>
      <c r="AD706" s="253">
        <v>76</v>
      </c>
    </row>
    <row r="707" spans="1:34">
      <c r="A707" s="246" t="s">
        <v>1836</v>
      </c>
      <c r="B707" s="246" t="s">
        <v>19</v>
      </c>
      <c r="C707" s="246" t="s">
        <v>32</v>
      </c>
      <c r="D707" s="246" t="s">
        <v>99</v>
      </c>
      <c r="E707" s="247" t="s">
        <v>272</v>
      </c>
      <c r="F707" s="246" t="s">
        <v>1837</v>
      </c>
      <c r="G707" s="248" t="s">
        <v>428</v>
      </c>
      <c r="H707" s="249" t="s">
        <v>1230</v>
      </c>
      <c r="I707" s="246" t="s">
        <v>7</v>
      </c>
      <c r="J707" s="246" t="s">
        <v>199</v>
      </c>
      <c r="K707" s="250">
        <v>2698804.2</v>
      </c>
      <c r="L707" s="250">
        <v>0</v>
      </c>
      <c r="M707" s="250">
        <v>899601.4</v>
      </c>
      <c r="N707" s="250">
        <v>899601.4</v>
      </c>
      <c r="O707" s="250">
        <v>4498007</v>
      </c>
      <c r="P707" s="246" t="s">
        <v>6</v>
      </c>
      <c r="Q707" s="246" t="s">
        <v>136</v>
      </c>
      <c r="R707" s="246" t="s">
        <v>137</v>
      </c>
      <c r="S707" s="252"/>
      <c r="T707" s="252"/>
      <c r="U707" s="251">
        <v>2698804.2</v>
      </c>
      <c r="V707" s="251">
        <v>899601.4</v>
      </c>
      <c r="W707" s="251">
        <v>3598405.6</v>
      </c>
      <c r="X707" s="251">
        <v>2698804.2</v>
      </c>
      <c r="Y707" s="251">
        <v>899601.4</v>
      </c>
      <c r="Z707" s="251">
        <v>3598405.6</v>
      </c>
      <c r="AA707" s="258">
        <v>1</v>
      </c>
      <c r="AB707" s="253">
        <v>40</v>
      </c>
      <c r="AC707" s="253">
        <v>30</v>
      </c>
      <c r="AD707" s="253">
        <v>70</v>
      </c>
    </row>
    <row r="708" spans="1:34">
      <c r="A708" s="246" t="s">
        <v>1838</v>
      </c>
      <c r="B708" s="246" t="s">
        <v>19</v>
      </c>
      <c r="C708" s="246" t="s">
        <v>32</v>
      </c>
      <c r="D708" s="246" t="s">
        <v>98</v>
      </c>
      <c r="E708" s="247" t="s">
        <v>279</v>
      </c>
      <c r="F708" s="246" t="s">
        <v>1839</v>
      </c>
      <c r="G708" s="248" t="s">
        <v>103</v>
      </c>
      <c r="H708" s="249" t="s">
        <v>1225</v>
      </c>
      <c r="I708" s="246" t="s">
        <v>7</v>
      </c>
      <c r="J708" s="246" t="s">
        <v>199</v>
      </c>
      <c r="K708" s="250">
        <v>2860501.8</v>
      </c>
      <c r="L708" s="250">
        <v>0</v>
      </c>
      <c r="M708" s="250">
        <v>953500.6</v>
      </c>
      <c r="N708" s="250">
        <v>953500.6</v>
      </c>
      <c r="O708" s="250">
        <v>4767503</v>
      </c>
      <c r="P708" s="246" t="s">
        <v>6</v>
      </c>
      <c r="Q708" s="246" t="s">
        <v>136</v>
      </c>
      <c r="R708" s="246" t="s">
        <v>137</v>
      </c>
      <c r="S708" s="252"/>
      <c r="T708" s="252"/>
      <c r="U708" s="251">
        <v>2860501.8</v>
      </c>
      <c r="V708" s="251">
        <v>953500.6</v>
      </c>
      <c r="W708" s="251">
        <v>3814002.4</v>
      </c>
      <c r="X708" s="251">
        <v>2860501.8</v>
      </c>
      <c r="Y708" s="251">
        <v>953500.6</v>
      </c>
      <c r="Z708" s="251">
        <v>3814002.4</v>
      </c>
      <c r="AA708" s="258">
        <v>5</v>
      </c>
      <c r="AB708" s="253">
        <v>26</v>
      </c>
      <c r="AC708" s="253">
        <v>29</v>
      </c>
      <c r="AD708" s="253">
        <v>55</v>
      </c>
    </row>
    <row r="709" spans="1:34">
      <c r="A709" s="246" t="s">
        <v>1840</v>
      </c>
      <c r="B709" s="246" t="s">
        <v>19</v>
      </c>
      <c r="C709" s="246" t="s">
        <v>32</v>
      </c>
      <c r="D709" s="246" t="s">
        <v>99</v>
      </c>
      <c r="E709" s="247" t="s">
        <v>279</v>
      </c>
      <c r="F709" s="246" t="s">
        <v>1841</v>
      </c>
      <c r="G709" s="248" t="s">
        <v>103</v>
      </c>
      <c r="H709" s="249" t="s">
        <v>1842</v>
      </c>
      <c r="I709" s="246" t="s">
        <v>16</v>
      </c>
      <c r="J709" s="246" t="s">
        <v>292</v>
      </c>
      <c r="K709" s="250">
        <v>9618251.4</v>
      </c>
      <c r="L709" s="250">
        <v>0</v>
      </c>
      <c r="M709" s="250">
        <v>3206083.8</v>
      </c>
      <c r="N709" s="250">
        <v>3206083.8</v>
      </c>
      <c r="O709" s="250">
        <v>16030419</v>
      </c>
      <c r="P709" s="246" t="s">
        <v>6</v>
      </c>
      <c r="Q709" s="246" t="s">
        <v>136</v>
      </c>
      <c r="R709" s="246" t="s">
        <v>137</v>
      </c>
      <c r="S709" s="252"/>
      <c r="T709" s="252"/>
      <c r="U709" s="251">
        <v>4809125.7</v>
      </c>
      <c r="V709" s="251">
        <v>3206083.8</v>
      </c>
      <c r="W709" s="251">
        <v>16030419</v>
      </c>
      <c r="X709" s="251">
        <v>4388966.48</v>
      </c>
      <c r="Y709" s="251">
        <v>2925977.65</v>
      </c>
      <c r="Z709" s="251">
        <v>7314944.13</v>
      </c>
      <c r="AA709" s="258">
        <v>2</v>
      </c>
      <c r="AB709" s="253">
        <v>144</v>
      </c>
      <c r="AC709" s="253">
        <v>117</v>
      </c>
      <c r="AD709" s="253">
        <v>261</v>
      </c>
    </row>
    <row r="710" spans="1:34">
      <c r="A710" s="246" t="s">
        <v>1843</v>
      </c>
      <c r="B710" s="246" t="s">
        <v>19</v>
      </c>
      <c r="C710" s="246" t="s">
        <v>32</v>
      </c>
      <c r="D710" s="246" t="s">
        <v>99</v>
      </c>
      <c r="E710" s="247" t="s">
        <v>279</v>
      </c>
      <c r="F710" s="246" t="s">
        <v>1844</v>
      </c>
      <c r="G710" s="248" t="s">
        <v>103</v>
      </c>
      <c r="H710" s="249" t="s">
        <v>1845</v>
      </c>
      <c r="I710" s="246" t="s">
        <v>7</v>
      </c>
      <c r="J710" s="246" t="s">
        <v>199</v>
      </c>
      <c r="K710" s="250">
        <v>7488128.48</v>
      </c>
      <c r="L710" s="250">
        <v>0</v>
      </c>
      <c r="M710" s="250">
        <v>2496042.83</v>
      </c>
      <c r="N710" s="250">
        <v>2496042.83</v>
      </c>
      <c r="O710" s="250">
        <v>12480214.14</v>
      </c>
      <c r="P710" s="246" t="s">
        <v>6</v>
      </c>
      <c r="Q710" s="246" t="s">
        <v>136</v>
      </c>
      <c r="R710" s="246" t="s">
        <v>137</v>
      </c>
      <c r="S710" s="252"/>
      <c r="T710" s="252"/>
      <c r="U710" s="251">
        <v>3744064.24</v>
      </c>
      <c r="V710" s="251">
        <v>2496042.83</v>
      </c>
      <c r="W710" s="251">
        <v>12480214.14</v>
      </c>
      <c r="X710" s="251">
        <v>3429306.01</v>
      </c>
      <c r="Y710" s="251">
        <v>2286204</v>
      </c>
      <c r="Z710" s="251">
        <v>5715510.01</v>
      </c>
      <c r="AA710" s="258">
        <v>1</v>
      </c>
      <c r="AB710" s="253">
        <v>22</v>
      </c>
      <c r="AC710" s="253">
        <v>42</v>
      </c>
      <c r="AD710" s="253">
        <v>64</v>
      </c>
    </row>
    <row r="711" spans="1:34">
      <c r="A711" s="246" t="s">
        <v>1846</v>
      </c>
      <c r="B711" s="246" t="s">
        <v>19</v>
      </c>
      <c r="C711" s="246" t="s">
        <v>32</v>
      </c>
      <c r="D711" s="246" t="s">
        <v>99</v>
      </c>
      <c r="E711" s="247" t="s">
        <v>279</v>
      </c>
      <c r="F711" s="246" t="s">
        <v>1847</v>
      </c>
      <c r="G711" s="248" t="s">
        <v>133</v>
      </c>
      <c r="H711" s="249" t="s">
        <v>1848</v>
      </c>
      <c r="I711" s="246" t="s">
        <v>16</v>
      </c>
      <c r="J711" s="246" t="s">
        <v>199</v>
      </c>
      <c r="K711" s="250">
        <v>3195000</v>
      </c>
      <c r="L711" s="250">
        <v>0</v>
      </c>
      <c r="M711" s="250">
        <v>1065000</v>
      </c>
      <c r="N711" s="250">
        <v>1065000</v>
      </c>
      <c r="O711" s="250">
        <v>5325000</v>
      </c>
      <c r="P711" s="246" t="s">
        <v>6</v>
      </c>
      <c r="Q711" s="246" t="s">
        <v>136</v>
      </c>
      <c r="R711" s="246" t="s">
        <v>137</v>
      </c>
      <c r="S711" s="252"/>
      <c r="T711" s="252"/>
      <c r="U711" s="251">
        <v>3993750</v>
      </c>
      <c r="V711" s="251">
        <v>1331250</v>
      </c>
      <c r="W711" s="251">
        <v>5325000</v>
      </c>
      <c r="X711" s="251">
        <v>3633155.35</v>
      </c>
      <c r="Y711" s="251">
        <v>1211051.78</v>
      </c>
      <c r="Z711" s="251">
        <v>4844207.13</v>
      </c>
      <c r="AA711" s="258">
        <v>1</v>
      </c>
      <c r="AB711" s="253">
        <v>0</v>
      </c>
      <c r="AC711" s="253">
        <v>193</v>
      </c>
      <c r="AD711" s="253">
        <v>193</v>
      </c>
    </row>
    <row r="712" spans="1:34">
      <c r="A712" s="246" t="s">
        <v>1849</v>
      </c>
      <c r="B712" s="246" t="s">
        <v>19</v>
      </c>
      <c r="C712" s="246" t="s">
        <v>32</v>
      </c>
      <c r="D712" s="246" t="s">
        <v>98</v>
      </c>
      <c r="E712" s="247" t="s">
        <v>324</v>
      </c>
      <c r="F712" s="246" t="s">
        <v>1850</v>
      </c>
      <c r="G712" s="248" t="s">
        <v>103</v>
      </c>
      <c r="H712" s="249" t="s">
        <v>1851</v>
      </c>
      <c r="I712" s="246" t="s">
        <v>7</v>
      </c>
      <c r="J712" s="246" t="s">
        <v>199</v>
      </c>
      <c r="K712" s="250">
        <v>3756417</v>
      </c>
      <c r="L712" s="250">
        <v>0</v>
      </c>
      <c r="M712" s="250">
        <v>1252139</v>
      </c>
      <c r="N712" s="250">
        <v>1252139</v>
      </c>
      <c r="O712" s="250">
        <v>6260695</v>
      </c>
      <c r="P712" s="246" t="s">
        <v>6</v>
      </c>
      <c r="Q712" s="246" t="s">
        <v>136</v>
      </c>
      <c r="R712" s="246" t="s">
        <v>137</v>
      </c>
      <c r="S712" s="252"/>
      <c r="T712" s="252"/>
      <c r="U712" s="251">
        <v>3756417</v>
      </c>
      <c r="V712" s="251">
        <v>1252139</v>
      </c>
      <c r="W712" s="251">
        <v>5008556</v>
      </c>
      <c r="X712" s="251">
        <v>3756417</v>
      </c>
      <c r="Y712" s="251">
        <v>1252139</v>
      </c>
      <c r="Z712" s="251">
        <v>5008556</v>
      </c>
      <c r="AA712" s="258">
        <v>1</v>
      </c>
      <c r="AB712" s="253">
        <v>32</v>
      </c>
      <c r="AC712" s="253">
        <v>18</v>
      </c>
      <c r="AD712" s="253">
        <v>50</v>
      </c>
    </row>
    <row r="713" spans="1:34">
      <c r="A713" s="246" t="s">
        <v>1852</v>
      </c>
      <c r="B713" s="246" t="s">
        <v>19</v>
      </c>
      <c r="C713" s="246" t="s">
        <v>32</v>
      </c>
      <c r="D713" s="246" t="s">
        <v>99</v>
      </c>
      <c r="E713" s="247" t="s">
        <v>279</v>
      </c>
      <c r="F713" s="246" t="s">
        <v>1847</v>
      </c>
      <c r="G713" s="248" t="s">
        <v>133</v>
      </c>
      <c r="H713" s="249" t="s">
        <v>1230</v>
      </c>
      <c r="I713" s="246" t="s">
        <v>7</v>
      </c>
      <c r="J713" s="246" t="s">
        <v>135</v>
      </c>
      <c r="K713" s="250">
        <v>1652734.8</v>
      </c>
      <c r="L713" s="250">
        <v>0</v>
      </c>
      <c r="M713" s="250">
        <v>550911.6</v>
      </c>
      <c r="N713" s="250">
        <v>550911.6</v>
      </c>
      <c r="O713" s="250">
        <v>2754558</v>
      </c>
      <c r="P713" s="246" t="s">
        <v>6</v>
      </c>
      <c r="Q713" s="246" t="s">
        <v>136</v>
      </c>
      <c r="R713" s="246" t="s">
        <v>137</v>
      </c>
      <c r="S713" s="252"/>
      <c r="T713" s="252"/>
      <c r="U713" s="251">
        <v>1652734.8</v>
      </c>
      <c r="V713" s="251">
        <v>550911.6</v>
      </c>
      <c r="W713" s="251">
        <v>2203646.4</v>
      </c>
      <c r="X713" s="251">
        <v>1652734.8</v>
      </c>
      <c r="Y713" s="251">
        <v>550911.6</v>
      </c>
      <c r="Z713" s="251">
        <v>2203646.4</v>
      </c>
      <c r="AA713" s="258">
        <v>1</v>
      </c>
      <c r="AB713" s="253">
        <v>0</v>
      </c>
      <c r="AC713" s="253">
        <v>103</v>
      </c>
      <c r="AD713" s="253">
        <v>103</v>
      </c>
    </row>
    <row r="714" spans="1:34">
      <c r="A714" s="246" t="s">
        <v>1853</v>
      </c>
      <c r="B714" s="246" t="s">
        <v>19</v>
      </c>
      <c r="C714" s="246" t="s">
        <v>32</v>
      </c>
      <c r="D714" s="246" t="s">
        <v>1854</v>
      </c>
      <c r="E714" s="247" t="s">
        <v>272</v>
      </c>
      <c r="F714" s="246" t="s">
        <v>1855</v>
      </c>
      <c r="G714" s="248" t="s">
        <v>133</v>
      </c>
      <c r="H714" s="249" t="s">
        <v>1856</v>
      </c>
      <c r="I714" s="246" t="s">
        <v>7</v>
      </c>
      <c r="J714" s="246" t="s">
        <v>199</v>
      </c>
      <c r="K714" s="250">
        <v>4935853.25</v>
      </c>
      <c r="L714" s="250">
        <v>0</v>
      </c>
      <c r="M714" s="250">
        <v>1645284.42</v>
      </c>
      <c r="N714" s="250">
        <v>1645284.42</v>
      </c>
      <c r="O714" s="250">
        <v>8226422.09</v>
      </c>
      <c r="P714" s="246" t="s">
        <v>6</v>
      </c>
      <c r="Q714" s="246" t="s">
        <v>136</v>
      </c>
      <c r="R714" s="246" t="s">
        <v>137</v>
      </c>
      <c r="S714" s="252"/>
      <c r="T714" s="252"/>
      <c r="U714" s="251">
        <v>2467926.63</v>
      </c>
      <c r="V714" s="251">
        <v>1645284.42</v>
      </c>
      <c r="W714" s="251">
        <v>8226422.09</v>
      </c>
      <c r="X714" s="251">
        <v>1416357.9</v>
      </c>
      <c r="Y714" s="251">
        <v>944238.6</v>
      </c>
      <c r="Z714" s="251">
        <v>2360596.5</v>
      </c>
      <c r="AA714" s="258">
        <v>1</v>
      </c>
      <c r="AB714" s="253">
        <v>28</v>
      </c>
      <c r="AC714" s="253">
        <v>43</v>
      </c>
      <c r="AD714" s="253">
        <v>71</v>
      </c>
    </row>
    <row r="715" spans="1:34">
      <c r="A715" s="246" t="s">
        <v>1857</v>
      </c>
      <c r="B715" s="246" t="s">
        <v>19</v>
      </c>
      <c r="C715" s="246" t="s">
        <v>32</v>
      </c>
      <c r="D715" s="246" t="s">
        <v>1854</v>
      </c>
      <c r="E715" s="247" t="s">
        <v>272</v>
      </c>
      <c r="F715" s="246" t="s">
        <v>1858</v>
      </c>
      <c r="G715" s="248" t="s">
        <v>103</v>
      </c>
      <c r="H715" s="249" t="s">
        <v>1859</v>
      </c>
      <c r="I715" s="246" t="s">
        <v>16</v>
      </c>
      <c r="J715" s="246" t="s">
        <v>135</v>
      </c>
      <c r="K715" s="250">
        <v>1630969.76</v>
      </c>
      <c r="L715" s="250">
        <v>0</v>
      </c>
      <c r="M715" s="250">
        <v>543656.59</v>
      </c>
      <c r="N715" s="250">
        <v>543656.59</v>
      </c>
      <c r="O715" s="250">
        <v>2718282.94</v>
      </c>
      <c r="P715" s="246" t="s">
        <v>6</v>
      </c>
      <c r="Q715" s="246" t="s">
        <v>931</v>
      </c>
      <c r="R715" s="246" t="s">
        <v>1860</v>
      </c>
      <c r="S715" s="252"/>
      <c r="T715" s="252"/>
      <c r="U715" s="251">
        <v>815484.88</v>
      </c>
      <c r="V715" s="251">
        <v>543656.59</v>
      </c>
      <c r="W715" s="251">
        <v>2718282.94</v>
      </c>
      <c r="X715" s="251">
        <v>796578.85</v>
      </c>
      <c r="Y715" s="251">
        <v>531052.5699999999</v>
      </c>
      <c r="Z715" s="251">
        <v>1327631.42</v>
      </c>
      <c r="AA715" s="258">
        <v>1</v>
      </c>
      <c r="AB715" s="253">
        <v>57</v>
      </c>
      <c r="AC715" s="253">
        <v>63</v>
      </c>
      <c r="AD715" s="253">
        <v>120</v>
      </c>
    </row>
    <row r="716" spans="1:34">
      <c r="A716" s="246" t="s">
        <v>1861</v>
      </c>
      <c r="B716" s="246" t="s">
        <v>19</v>
      </c>
      <c r="C716" s="246" t="s">
        <v>32</v>
      </c>
      <c r="D716" s="246" t="s">
        <v>99</v>
      </c>
      <c r="E716" s="247" t="s">
        <v>272</v>
      </c>
      <c r="F716" s="246" t="s">
        <v>1837</v>
      </c>
      <c r="G716" s="248" t="s">
        <v>428</v>
      </c>
      <c r="H716" s="249" t="s">
        <v>1031</v>
      </c>
      <c r="I716" s="246" t="s">
        <v>7</v>
      </c>
      <c r="J716" s="246" t="s">
        <v>199</v>
      </c>
      <c r="K716" s="250">
        <v>4034996.81</v>
      </c>
      <c r="L716" s="250">
        <v>0</v>
      </c>
      <c r="M716" s="250">
        <v>1344998.94</v>
      </c>
      <c r="N716" s="250">
        <v>1344998.94</v>
      </c>
      <c r="O716" s="250">
        <v>6724994.69</v>
      </c>
      <c r="P716" s="246" t="s">
        <v>6</v>
      </c>
      <c r="Q716" s="246" t="s">
        <v>931</v>
      </c>
      <c r="R716" s="246" t="s">
        <v>1862</v>
      </c>
      <c r="S716" s="252"/>
      <c r="T716" s="252"/>
      <c r="U716" s="251">
        <v>5043746.02</v>
      </c>
      <c r="V716" s="251">
        <v>1681248.67</v>
      </c>
      <c r="W716" s="251">
        <v>6724994.69</v>
      </c>
      <c r="X716" s="251">
        <v>4880025.62</v>
      </c>
      <c r="Y716" s="251">
        <v>1476620.02</v>
      </c>
      <c r="Z716" s="251">
        <v>6356645.64</v>
      </c>
      <c r="AA716" s="258">
        <v>1</v>
      </c>
      <c r="AB716" s="253">
        <v>6</v>
      </c>
      <c r="AC716" s="253">
        <v>80</v>
      </c>
      <c r="AD716" s="253">
        <v>86</v>
      </c>
    </row>
    <row r="717" spans="1:34">
      <c r="A717" s="246" t="s">
        <v>1863</v>
      </c>
      <c r="B717" s="246" t="s">
        <v>19</v>
      </c>
      <c r="C717" s="246" t="s">
        <v>32</v>
      </c>
      <c r="D717" s="246" t="s">
        <v>1854</v>
      </c>
      <c r="E717" s="247" t="s">
        <v>279</v>
      </c>
      <c r="F717" s="246" t="s">
        <v>1864</v>
      </c>
      <c r="G717" s="248" t="s">
        <v>103</v>
      </c>
      <c r="H717" s="249" t="s">
        <v>1865</v>
      </c>
      <c r="I717" s="246" t="s">
        <v>16</v>
      </c>
      <c r="J717" s="246" t="s">
        <v>199</v>
      </c>
      <c r="K717" s="250">
        <v>7106125.98</v>
      </c>
      <c r="L717" s="250">
        <v>0</v>
      </c>
      <c r="M717" s="250">
        <v>2368708.66</v>
      </c>
      <c r="N717" s="250">
        <v>2368708.66</v>
      </c>
      <c r="O717" s="250">
        <v>11843543.3</v>
      </c>
      <c r="P717" s="246" t="s">
        <v>6</v>
      </c>
      <c r="Q717" s="246" t="s">
        <v>136</v>
      </c>
      <c r="R717" s="246" t="s">
        <v>137</v>
      </c>
      <c r="S717" s="252"/>
      <c r="T717" s="252"/>
      <c r="U717" s="251">
        <v>3553062.99</v>
      </c>
      <c r="V717" s="251">
        <v>2368708.66</v>
      </c>
      <c r="W717" s="251">
        <v>11843543.3</v>
      </c>
      <c r="X717" s="251">
        <v>3019089.26</v>
      </c>
      <c r="Y717" s="251">
        <v>2012726.18</v>
      </c>
      <c r="Z717" s="251">
        <v>5031815.44</v>
      </c>
      <c r="AA717" s="258">
        <v>1</v>
      </c>
      <c r="AB717" s="253">
        <v>10</v>
      </c>
      <c r="AC717" s="253">
        <v>51</v>
      </c>
      <c r="AD717" s="253">
        <v>61</v>
      </c>
    </row>
    <row r="718" spans="1:34">
      <c r="A718" s="246" t="s">
        <v>1866</v>
      </c>
      <c r="B718" s="246" t="s">
        <v>19</v>
      </c>
      <c r="C718" s="246" t="s">
        <v>32</v>
      </c>
      <c r="D718" s="246" t="s">
        <v>1854</v>
      </c>
      <c r="E718" s="247" t="s">
        <v>272</v>
      </c>
      <c r="F718" s="246" t="s">
        <v>1867</v>
      </c>
      <c r="G718" s="248" t="s">
        <v>133</v>
      </c>
      <c r="H718" s="249" t="s">
        <v>1868</v>
      </c>
      <c r="I718" s="246" t="s">
        <v>7</v>
      </c>
      <c r="J718" s="246" t="s">
        <v>199</v>
      </c>
      <c r="K718" s="250">
        <v>7020174.98</v>
      </c>
      <c r="L718" s="250">
        <v>0</v>
      </c>
      <c r="M718" s="250">
        <v>2340058.33</v>
      </c>
      <c r="N718" s="250">
        <v>2340058.33</v>
      </c>
      <c r="O718" s="250">
        <v>11700291.64</v>
      </c>
      <c r="P718" s="246" t="s">
        <v>6</v>
      </c>
      <c r="Q718" s="246" t="s">
        <v>931</v>
      </c>
      <c r="R718" s="246" t="s">
        <v>1869</v>
      </c>
      <c r="S718" s="252"/>
      <c r="T718" s="252"/>
      <c r="U718" s="251">
        <v>3510087.49</v>
      </c>
      <c r="V718" s="251">
        <v>2340058.33</v>
      </c>
      <c r="W718" s="251">
        <v>11700291.64</v>
      </c>
      <c r="X718" s="251">
        <v>2899673.14</v>
      </c>
      <c r="Y718" s="251">
        <v>1933115.43</v>
      </c>
      <c r="Z718" s="251">
        <v>4832788.57</v>
      </c>
      <c r="AA718" s="258">
        <v>7</v>
      </c>
      <c r="AB718" s="253">
        <v>85</v>
      </c>
      <c r="AC718" s="253">
        <v>116</v>
      </c>
      <c r="AD718" s="253">
        <v>201</v>
      </c>
    </row>
    <row r="719" spans="1:34">
      <c r="A719" s="246" t="s">
        <v>1870</v>
      </c>
      <c r="B719" s="246" t="s">
        <v>19</v>
      </c>
      <c r="C719" s="246" t="s">
        <v>34</v>
      </c>
      <c r="D719" s="246" t="s">
        <v>64</v>
      </c>
      <c r="E719" s="247" t="s">
        <v>131</v>
      </c>
      <c r="F719" s="246" t="s">
        <v>1871</v>
      </c>
      <c r="G719" s="248" t="s">
        <v>428</v>
      </c>
      <c r="H719" s="249" t="s">
        <v>1872</v>
      </c>
      <c r="I719" s="246" t="s">
        <v>16</v>
      </c>
      <c r="J719" s="246" t="s">
        <v>135</v>
      </c>
      <c r="K719" s="250">
        <v>1758973.11</v>
      </c>
      <c r="L719" s="250">
        <v>0</v>
      </c>
      <c r="M719" s="250">
        <v>586324.37</v>
      </c>
      <c r="N719" s="250">
        <v>586324.37</v>
      </c>
      <c r="O719" s="250">
        <v>2931621.85</v>
      </c>
      <c r="P719" s="246" t="s">
        <v>6</v>
      </c>
      <c r="Q719" s="246" t="s">
        <v>136</v>
      </c>
      <c r="R719" s="246" t="s">
        <v>137</v>
      </c>
      <c r="S719" s="252"/>
      <c r="T719" s="252"/>
      <c r="U719" s="251">
        <v>1758973</v>
      </c>
      <c r="V719" s="251">
        <v>586324</v>
      </c>
      <c r="W719" s="251">
        <v>2345297</v>
      </c>
      <c r="X719" s="251">
        <v>1758973.11</v>
      </c>
      <c r="Y719" s="251">
        <v>586324.37</v>
      </c>
      <c r="Z719" s="251">
        <v>2345297.48</v>
      </c>
      <c r="AA719" s="258">
        <v>1</v>
      </c>
      <c r="AB719" s="253">
        <v>42</v>
      </c>
      <c r="AC719" s="253">
        <v>8</v>
      </c>
      <c r="AD719" s="253">
        <v>50</v>
      </c>
    </row>
    <row r="720" spans="1:34">
      <c r="A720" s="246" t="s">
        <v>1873</v>
      </c>
      <c r="B720" s="246" t="s">
        <v>19</v>
      </c>
      <c r="C720" s="246" t="s">
        <v>34</v>
      </c>
      <c r="D720" s="246" t="s">
        <v>70</v>
      </c>
      <c r="E720" s="247" t="s">
        <v>279</v>
      </c>
      <c r="F720" s="246" t="s">
        <v>1874</v>
      </c>
      <c r="G720" s="248" t="s">
        <v>103</v>
      </c>
      <c r="H720" s="249" t="s">
        <v>1875</v>
      </c>
      <c r="I720" s="246" t="s">
        <v>16</v>
      </c>
      <c r="J720" s="246" t="s">
        <v>292</v>
      </c>
      <c r="K720" s="250">
        <v>10346511.07</v>
      </c>
      <c r="L720" s="250">
        <v>0</v>
      </c>
      <c r="M720" s="250">
        <v>3448837.02</v>
      </c>
      <c r="N720" s="250">
        <v>3448837.02</v>
      </c>
      <c r="O720" s="250">
        <v>17244185.12</v>
      </c>
      <c r="P720" s="246" t="s">
        <v>6</v>
      </c>
      <c r="Q720" s="246" t="s">
        <v>136</v>
      </c>
      <c r="R720" s="246" t="s">
        <v>137</v>
      </c>
      <c r="S720" s="252"/>
      <c r="T720" s="252"/>
      <c r="U720" s="251">
        <v>10346511.07</v>
      </c>
      <c r="V720" s="251">
        <v>3448837.02</v>
      </c>
      <c r="W720" s="251">
        <v>13795348.09</v>
      </c>
      <c r="X720" s="251">
        <v>10346511.07</v>
      </c>
      <c r="Y720" s="251">
        <v>3448837.02</v>
      </c>
      <c r="Z720" s="251">
        <v>13795348.09</v>
      </c>
      <c r="AA720" s="258">
        <v>1</v>
      </c>
      <c r="AB720" s="253">
        <v>2525</v>
      </c>
      <c r="AC720" s="253">
        <v>1572</v>
      </c>
      <c r="AD720" s="253">
        <v>4097</v>
      </c>
    </row>
    <row r="721" spans="1:34">
      <c r="A721" s="246" t="s">
        <v>1876</v>
      </c>
      <c r="B721" s="246" t="s">
        <v>19</v>
      </c>
      <c r="C721" s="246" t="s">
        <v>34</v>
      </c>
      <c r="D721" s="246" t="s">
        <v>70</v>
      </c>
      <c r="E721" s="247" t="s">
        <v>272</v>
      </c>
      <c r="F721" s="246" t="s">
        <v>1877</v>
      </c>
      <c r="G721" s="248" t="s">
        <v>103</v>
      </c>
      <c r="H721" s="249" t="s">
        <v>1878</v>
      </c>
      <c r="I721" s="246" t="s">
        <v>16</v>
      </c>
      <c r="J721" s="246" t="s">
        <v>199</v>
      </c>
      <c r="K721" s="250">
        <v>1981651.83</v>
      </c>
      <c r="L721" s="250">
        <v>0</v>
      </c>
      <c r="M721" s="250">
        <v>660550.61</v>
      </c>
      <c r="N721" s="250">
        <v>660550.61</v>
      </c>
      <c r="O721" s="250">
        <v>3302753.05</v>
      </c>
      <c r="P721" s="246" t="s">
        <v>6</v>
      </c>
      <c r="Q721" s="246" t="s">
        <v>136</v>
      </c>
      <c r="R721" s="246" t="s">
        <v>137</v>
      </c>
      <c r="S721" s="252"/>
      <c r="T721" s="252"/>
      <c r="U721" s="251">
        <v>1981651.83</v>
      </c>
      <c r="V721" s="251">
        <v>660550.61</v>
      </c>
      <c r="W721" s="251">
        <v>2642202.44</v>
      </c>
      <c r="X721" s="251">
        <v>1981651.83</v>
      </c>
      <c r="Y721" s="251">
        <v>660550.61</v>
      </c>
      <c r="Z721" s="251">
        <v>2642202.44</v>
      </c>
      <c r="AA721" s="258">
        <v>1</v>
      </c>
      <c r="AB721" s="253">
        <v>203</v>
      </c>
      <c r="AC721" s="253">
        <v>217</v>
      </c>
      <c r="AD721" s="253">
        <v>420</v>
      </c>
    </row>
    <row r="722" spans="1:34">
      <c r="A722" s="246" t="s">
        <v>1879</v>
      </c>
      <c r="B722" s="246" t="s">
        <v>19</v>
      </c>
      <c r="C722" s="246" t="s">
        <v>34</v>
      </c>
      <c r="D722" s="246" t="s">
        <v>37</v>
      </c>
      <c r="E722" s="247" t="s">
        <v>320</v>
      </c>
      <c r="F722" s="246" t="s">
        <v>1880</v>
      </c>
      <c r="G722" s="248" t="s">
        <v>103</v>
      </c>
      <c r="H722" s="249" t="s">
        <v>1881</v>
      </c>
      <c r="I722" s="246" t="s">
        <v>16</v>
      </c>
      <c r="J722" s="246" t="s">
        <v>292</v>
      </c>
      <c r="K722" s="250">
        <v>15486660</v>
      </c>
      <c r="L722" s="250">
        <v>0</v>
      </c>
      <c r="M722" s="250">
        <v>5162220</v>
      </c>
      <c r="N722" s="250">
        <v>5162220</v>
      </c>
      <c r="O722" s="250">
        <v>25811100</v>
      </c>
      <c r="P722" s="246" t="s">
        <v>6</v>
      </c>
      <c r="Q722" s="246" t="s">
        <v>931</v>
      </c>
      <c r="R722" s="246" t="s">
        <v>1882</v>
      </c>
      <c r="S722" s="252"/>
      <c r="T722" s="252"/>
      <c r="U722" s="251">
        <v>7743330</v>
      </c>
      <c r="V722" s="251">
        <v>5162220</v>
      </c>
      <c r="W722" s="251">
        <v>25811100</v>
      </c>
      <c r="X722" s="251">
        <v>7670539.62</v>
      </c>
      <c r="Y722" s="251">
        <v>2719381.43</v>
      </c>
      <c r="Z722" s="251">
        <v>10389921.05</v>
      </c>
      <c r="AA722" s="258">
        <v>1</v>
      </c>
      <c r="AB722" s="253">
        <v>258</v>
      </c>
      <c r="AC722" s="253">
        <v>264</v>
      </c>
      <c r="AD722" s="253">
        <v>522</v>
      </c>
    </row>
    <row r="723" spans="1:34">
      <c r="A723" s="246" t="s">
        <v>1883</v>
      </c>
      <c r="B723" s="246" t="s">
        <v>19</v>
      </c>
      <c r="C723" s="246" t="s">
        <v>34</v>
      </c>
      <c r="D723" s="246" t="s">
        <v>70</v>
      </c>
      <c r="E723" s="247" t="s">
        <v>272</v>
      </c>
      <c r="F723" s="246" t="s">
        <v>1323</v>
      </c>
      <c r="G723" s="248" t="s">
        <v>133</v>
      </c>
      <c r="H723" s="249" t="s">
        <v>1884</v>
      </c>
      <c r="I723" s="246" t="s">
        <v>16</v>
      </c>
      <c r="J723" s="246" t="s">
        <v>292</v>
      </c>
      <c r="K723" s="250">
        <v>11260800</v>
      </c>
      <c r="L723" s="250">
        <v>0</v>
      </c>
      <c r="M723" s="250">
        <v>3753600</v>
      </c>
      <c r="N723" s="250">
        <v>3753600</v>
      </c>
      <c r="O723" s="250">
        <v>18768000</v>
      </c>
      <c r="P723" s="246" t="s">
        <v>6</v>
      </c>
      <c r="Q723" s="246" t="s">
        <v>931</v>
      </c>
      <c r="R723" s="246" t="s">
        <v>1885</v>
      </c>
      <c r="S723" s="252"/>
      <c r="T723" s="252"/>
      <c r="U723" s="251">
        <v>5630400</v>
      </c>
      <c r="V723" s="251">
        <v>3753600</v>
      </c>
      <c r="W723" s="251">
        <v>18768000</v>
      </c>
      <c r="X723" s="251">
        <v>5261450.68</v>
      </c>
      <c r="Y723" s="251">
        <v>1076447.16</v>
      </c>
      <c r="Z723" s="251">
        <v>6337897.84</v>
      </c>
      <c r="AA723" s="258">
        <v>1</v>
      </c>
      <c r="AB723" s="253">
        <v>159</v>
      </c>
      <c r="AC723" s="253">
        <v>84</v>
      </c>
      <c r="AD723" s="253">
        <v>243</v>
      </c>
    </row>
    <row r="724" spans="1:34">
      <c r="A724" s="246" t="s">
        <v>1886</v>
      </c>
      <c r="B724" s="246" t="s">
        <v>19</v>
      </c>
      <c r="C724" s="246" t="s">
        <v>34</v>
      </c>
      <c r="D724" s="246" t="s">
        <v>37</v>
      </c>
      <c r="E724" s="247" t="s">
        <v>324</v>
      </c>
      <c r="F724" s="246" t="s">
        <v>1887</v>
      </c>
      <c r="G724" s="248" t="s">
        <v>103</v>
      </c>
      <c r="H724" s="249" t="s">
        <v>1888</v>
      </c>
      <c r="I724" s="246" t="s">
        <v>16</v>
      </c>
      <c r="J724" s="246" t="s">
        <v>292</v>
      </c>
      <c r="K724" s="250">
        <v>38581320</v>
      </c>
      <c r="L724" s="250">
        <v>0</v>
      </c>
      <c r="M724" s="250">
        <v>12860440</v>
      </c>
      <c r="N724" s="250">
        <v>12860440</v>
      </c>
      <c r="O724" s="250">
        <v>64302200</v>
      </c>
      <c r="P724" s="246" t="s">
        <v>6</v>
      </c>
      <c r="Q724" s="246" t="s">
        <v>865</v>
      </c>
      <c r="R724" s="246" t="s">
        <v>1889</v>
      </c>
      <c r="S724" s="252"/>
      <c r="T724" s="252"/>
      <c r="U724" s="251">
        <v>18790660</v>
      </c>
      <c r="V724" s="251">
        <v>12860440</v>
      </c>
      <c r="W724" s="251">
        <v>63802200</v>
      </c>
      <c r="X724" s="251">
        <v>6190489.63</v>
      </c>
      <c r="Y724" s="251">
        <v>4126993.09</v>
      </c>
      <c r="Z724" s="251">
        <v>10317482.72</v>
      </c>
      <c r="AA724" s="258">
        <v>1</v>
      </c>
      <c r="AB724" s="253">
        <v>102</v>
      </c>
      <c r="AC724" s="253">
        <v>22</v>
      </c>
      <c r="AD724" s="253">
        <v>124</v>
      </c>
    </row>
    <row r="725" spans="1:34">
      <c r="A725" s="246" t="s">
        <v>1890</v>
      </c>
      <c r="B725" s="246" t="s">
        <v>19</v>
      </c>
      <c r="C725" s="246" t="s">
        <v>34</v>
      </c>
      <c r="D725" s="246" t="s">
        <v>64</v>
      </c>
      <c r="E725" s="247" t="s">
        <v>131</v>
      </c>
      <c r="F725" s="246" t="s">
        <v>1871</v>
      </c>
      <c r="G725" s="248" t="s">
        <v>428</v>
      </c>
      <c r="H725" s="249" t="s">
        <v>1292</v>
      </c>
      <c r="I725" s="246" t="s">
        <v>7</v>
      </c>
      <c r="J725" s="246" t="s">
        <v>199</v>
      </c>
      <c r="K725" s="250">
        <v>4499092.2</v>
      </c>
      <c r="L725" s="250">
        <v>0</v>
      </c>
      <c r="M725" s="250">
        <v>1499697.4</v>
      </c>
      <c r="N725" s="250">
        <v>1499697.4</v>
      </c>
      <c r="O725" s="250">
        <v>7498487</v>
      </c>
      <c r="P725" s="246" t="s">
        <v>6</v>
      </c>
      <c r="Q725" s="246" t="s">
        <v>136</v>
      </c>
      <c r="R725" s="246" t="s">
        <v>137</v>
      </c>
      <c r="S725" s="252"/>
      <c r="T725" s="252"/>
      <c r="U725" s="251">
        <v>2249546.1</v>
      </c>
      <c r="V725" s="251">
        <v>1499697.4</v>
      </c>
      <c r="W725" s="251">
        <v>7498487</v>
      </c>
      <c r="X725" s="251">
        <v>2249546.1</v>
      </c>
      <c r="Y725" s="251">
        <v>1499697.4</v>
      </c>
      <c r="Z725" s="251">
        <v>3749243.5</v>
      </c>
      <c r="AA725" s="258">
        <v>1</v>
      </c>
      <c r="AB725" s="253">
        <v>88</v>
      </c>
      <c r="AC725" s="253">
        <v>68</v>
      </c>
      <c r="AD725" s="253">
        <v>156</v>
      </c>
    </row>
    <row r="726" spans="1:34">
      <c r="A726" s="246" t="s">
        <v>1891</v>
      </c>
      <c r="B726" s="246" t="s">
        <v>19</v>
      </c>
      <c r="C726" s="246" t="s">
        <v>34</v>
      </c>
      <c r="D726" s="246" t="s">
        <v>64</v>
      </c>
      <c r="E726" s="247" t="s">
        <v>272</v>
      </c>
      <c r="F726" s="246" t="s">
        <v>1285</v>
      </c>
      <c r="G726" s="248" t="s">
        <v>103</v>
      </c>
      <c r="H726" s="249" t="s">
        <v>1892</v>
      </c>
      <c r="I726" s="246" t="s">
        <v>16</v>
      </c>
      <c r="J726" s="246" t="s">
        <v>199</v>
      </c>
      <c r="K726" s="250">
        <v>7768260</v>
      </c>
      <c r="L726" s="250">
        <v>0</v>
      </c>
      <c r="M726" s="250">
        <v>2589420</v>
      </c>
      <c r="N726" s="250">
        <v>2589420</v>
      </c>
      <c r="O726" s="250">
        <v>12947100</v>
      </c>
      <c r="P726" s="246" t="s">
        <v>6</v>
      </c>
      <c r="Q726" s="246" t="s">
        <v>931</v>
      </c>
      <c r="R726" s="246" t="s">
        <v>1893</v>
      </c>
      <c r="S726" s="252"/>
      <c r="T726" s="252"/>
      <c r="U726" s="251">
        <v>9710325</v>
      </c>
      <c r="V726" s="251">
        <v>3236775</v>
      </c>
      <c r="W726" s="251">
        <v>12947100</v>
      </c>
      <c r="X726" s="251">
        <v>6222182.22</v>
      </c>
      <c r="Y726" s="251">
        <v>2074060.74</v>
      </c>
      <c r="Z726" s="251">
        <v>8296242.96</v>
      </c>
      <c r="AA726" s="258">
        <v>1</v>
      </c>
      <c r="AB726" s="253">
        <v>130</v>
      </c>
      <c r="AC726" s="253">
        <v>227</v>
      </c>
      <c r="AD726" s="253">
        <v>357</v>
      </c>
    </row>
    <row r="727" spans="1:34">
      <c r="A727" s="246" t="s">
        <v>1894</v>
      </c>
      <c r="B727" s="246" t="s">
        <v>19</v>
      </c>
      <c r="C727" s="246" t="s">
        <v>36</v>
      </c>
      <c r="D727" s="246" t="s">
        <v>52</v>
      </c>
      <c r="E727" s="247" t="s">
        <v>279</v>
      </c>
      <c r="F727" s="246" t="s">
        <v>1126</v>
      </c>
      <c r="G727" s="248" t="s">
        <v>103</v>
      </c>
      <c r="H727" s="249" t="s">
        <v>1895</v>
      </c>
      <c r="I727" s="246" t="s">
        <v>16</v>
      </c>
      <c r="J727" s="246" t="s">
        <v>199</v>
      </c>
      <c r="K727" s="250">
        <v>4332164.11</v>
      </c>
      <c r="L727" s="250">
        <v>0</v>
      </c>
      <c r="M727" s="250">
        <v>1444054.7</v>
      </c>
      <c r="N727" s="250">
        <v>1444054.7</v>
      </c>
      <c r="O727" s="250">
        <v>7220273.52</v>
      </c>
      <c r="P727" s="246" t="s">
        <v>6</v>
      </c>
      <c r="Q727" s="246" t="s">
        <v>136</v>
      </c>
      <c r="R727" s="246" t="s">
        <v>870</v>
      </c>
      <c r="S727" s="252"/>
      <c r="T727" s="252"/>
      <c r="U727" s="251">
        <v>4332164.11</v>
      </c>
      <c r="V727" s="251">
        <v>1444054.7</v>
      </c>
      <c r="W727" s="251">
        <v>5776218.81</v>
      </c>
      <c r="X727" s="251">
        <v>4332059.38</v>
      </c>
      <c r="Y727" s="251">
        <v>1444019.79</v>
      </c>
      <c r="Z727" s="251">
        <v>5776079.17</v>
      </c>
      <c r="AA727" s="258">
        <v>1</v>
      </c>
      <c r="AB727" s="253">
        <v>105</v>
      </c>
      <c r="AC727" s="253">
        <v>36</v>
      </c>
      <c r="AD727" s="253">
        <v>141</v>
      </c>
    </row>
    <row r="728" spans="1:34">
      <c r="A728" s="246" t="s">
        <v>1896</v>
      </c>
      <c r="B728" s="246" t="s">
        <v>19</v>
      </c>
      <c r="C728" s="246" t="s">
        <v>36</v>
      </c>
      <c r="D728" s="246" t="s">
        <v>49</v>
      </c>
      <c r="E728" s="247" t="s">
        <v>272</v>
      </c>
      <c r="F728" s="246" t="s">
        <v>1897</v>
      </c>
      <c r="G728" s="248" t="s">
        <v>103</v>
      </c>
      <c r="H728" s="249" t="s">
        <v>1895</v>
      </c>
      <c r="I728" s="246" t="s">
        <v>16</v>
      </c>
      <c r="J728" s="246" t="s">
        <v>199</v>
      </c>
      <c r="K728" s="250">
        <v>3193200</v>
      </c>
      <c r="L728" s="250">
        <v>0</v>
      </c>
      <c r="M728" s="250">
        <v>1064400</v>
      </c>
      <c r="N728" s="250">
        <v>1064400</v>
      </c>
      <c r="O728" s="250">
        <v>5322000</v>
      </c>
      <c r="P728" s="246" t="s">
        <v>6</v>
      </c>
      <c r="Q728" s="246" t="s">
        <v>136</v>
      </c>
      <c r="R728" s="246" t="s">
        <v>137</v>
      </c>
      <c r="S728" s="252"/>
      <c r="T728" s="252"/>
      <c r="U728" s="251">
        <v>3991500</v>
      </c>
      <c r="V728" s="251">
        <v>1330500</v>
      </c>
      <c r="W728" s="251">
        <v>5322000</v>
      </c>
      <c r="X728" s="251">
        <v>3989586</v>
      </c>
      <c r="Y728" s="251">
        <v>1329862</v>
      </c>
      <c r="Z728" s="251">
        <v>5319448</v>
      </c>
      <c r="AA728" s="258">
        <v>1</v>
      </c>
      <c r="AB728" s="253">
        <v>102</v>
      </c>
      <c r="AC728" s="253">
        <v>44</v>
      </c>
      <c r="AD728" s="253">
        <v>146</v>
      </c>
    </row>
    <row r="729" spans="1:34">
      <c r="A729" s="246" t="s">
        <v>1898</v>
      </c>
      <c r="B729" s="246" t="s">
        <v>19</v>
      </c>
      <c r="C729" s="246" t="s">
        <v>36</v>
      </c>
      <c r="D729" s="246" t="s">
        <v>49</v>
      </c>
      <c r="E729" s="247" t="s">
        <v>279</v>
      </c>
      <c r="F729" s="246" t="s">
        <v>1899</v>
      </c>
      <c r="G729" s="248" t="s">
        <v>103</v>
      </c>
      <c r="H729" s="249" t="s">
        <v>1900</v>
      </c>
      <c r="I729" s="246" t="s">
        <v>7</v>
      </c>
      <c r="J729" s="246" t="s">
        <v>199</v>
      </c>
      <c r="K729" s="250">
        <v>8990755.35</v>
      </c>
      <c r="L729" s="250">
        <v>0</v>
      </c>
      <c r="M729" s="250">
        <v>2996918.45</v>
      </c>
      <c r="N729" s="250">
        <v>2996918.45</v>
      </c>
      <c r="O729" s="250">
        <v>14984592.25</v>
      </c>
      <c r="P729" s="246" t="s">
        <v>6</v>
      </c>
      <c r="Q729" s="246" t="s">
        <v>136</v>
      </c>
      <c r="R729" s="246" t="s">
        <v>1901</v>
      </c>
      <c r="S729" s="252"/>
      <c r="T729" s="252"/>
      <c r="U729" s="251">
        <v>8990755.35</v>
      </c>
      <c r="V729" s="251">
        <v>2996918.45</v>
      </c>
      <c r="W729" s="251">
        <v>11987673.8</v>
      </c>
      <c r="X729" s="251">
        <v>8984767.01</v>
      </c>
      <c r="Y729" s="251">
        <v>2994922.34</v>
      </c>
      <c r="Z729" s="251">
        <v>11979689.35</v>
      </c>
      <c r="AA729" s="258">
        <v>1</v>
      </c>
      <c r="AB729" s="253">
        <v>599</v>
      </c>
      <c r="AC729" s="253">
        <v>697</v>
      </c>
      <c r="AD729" s="253">
        <v>1296</v>
      </c>
    </row>
    <row r="730" spans="1:34">
      <c r="A730" s="246" t="s">
        <v>1902</v>
      </c>
      <c r="B730" s="246" t="s">
        <v>19</v>
      </c>
      <c r="C730" s="246" t="s">
        <v>36</v>
      </c>
      <c r="D730" s="246" t="s">
        <v>49</v>
      </c>
      <c r="E730" s="247" t="s">
        <v>272</v>
      </c>
      <c r="F730" s="246" t="s">
        <v>1897</v>
      </c>
      <c r="G730" s="248" t="s">
        <v>103</v>
      </c>
      <c r="H730" s="249" t="s">
        <v>1903</v>
      </c>
      <c r="I730" s="246" t="s">
        <v>16</v>
      </c>
      <c r="J730" s="246" t="s">
        <v>292</v>
      </c>
      <c r="K730" s="250">
        <v>9788787.859999999</v>
      </c>
      <c r="L730" s="250">
        <v>0</v>
      </c>
      <c r="M730" s="250">
        <v>3262929.29</v>
      </c>
      <c r="N730" s="250">
        <v>3262929.29</v>
      </c>
      <c r="O730" s="250">
        <v>16314646.43</v>
      </c>
      <c r="P730" s="246" t="s">
        <v>6</v>
      </c>
      <c r="Q730" s="246" t="s">
        <v>136</v>
      </c>
      <c r="R730" s="246" t="s">
        <v>137</v>
      </c>
      <c r="S730" s="252"/>
      <c r="T730" s="252"/>
      <c r="U730" s="251">
        <v>12235984.82</v>
      </c>
      <c r="V730" s="251">
        <v>4078661.61</v>
      </c>
      <c r="W730" s="251">
        <v>16314646.43</v>
      </c>
      <c r="X730" s="251">
        <v>11805663.83</v>
      </c>
      <c r="Y730" s="251">
        <v>3935221.28</v>
      </c>
      <c r="Z730" s="251">
        <v>15740885.11</v>
      </c>
      <c r="AA730" s="258">
        <v>1</v>
      </c>
      <c r="AB730" s="253">
        <v>5699</v>
      </c>
      <c r="AC730" s="253">
        <v>3027</v>
      </c>
      <c r="AD730" s="253">
        <v>8726</v>
      </c>
    </row>
    <row r="731" spans="1:34">
      <c r="A731" s="246" t="s">
        <v>1904</v>
      </c>
      <c r="B731" s="246" t="s">
        <v>19</v>
      </c>
      <c r="C731" s="246" t="s">
        <v>36</v>
      </c>
      <c r="D731" s="246" t="s">
        <v>49</v>
      </c>
      <c r="E731" s="247" t="s">
        <v>272</v>
      </c>
      <c r="F731" s="246" t="s">
        <v>1897</v>
      </c>
      <c r="G731" s="248" t="s">
        <v>103</v>
      </c>
      <c r="H731" s="249" t="s">
        <v>1905</v>
      </c>
      <c r="I731" s="246" t="s">
        <v>16</v>
      </c>
      <c r="J731" s="246" t="s">
        <v>135</v>
      </c>
      <c r="K731" s="250">
        <v>1013908.99</v>
      </c>
      <c r="L731" s="250">
        <v>0</v>
      </c>
      <c r="M731" s="250">
        <v>337969.66</v>
      </c>
      <c r="N731" s="250">
        <v>337969.66</v>
      </c>
      <c r="O731" s="250">
        <v>1689848.31</v>
      </c>
      <c r="P731" s="246" t="s">
        <v>6</v>
      </c>
      <c r="Q731" s="246" t="s">
        <v>136</v>
      </c>
      <c r="R731" s="246" t="s">
        <v>137</v>
      </c>
      <c r="S731" s="252"/>
      <c r="T731" s="252"/>
      <c r="U731" s="251">
        <v>1013905.99</v>
      </c>
      <c r="V731" s="251">
        <v>337968.66</v>
      </c>
      <c r="W731" s="251">
        <v>1351874.65</v>
      </c>
      <c r="X731" s="251">
        <v>1011960.76</v>
      </c>
      <c r="Y731" s="251">
        <v>337320.25</v>
      </c>
      <c r="Z731" s="251">
        <v>1349281.01</v>
      </c>
      <c r="AA731" s="258">
        <v>1</v>
      </c>
      <c r="AB731" s="253">
        <v>44</v>
      </c>
      <c r="AC731" s="253">
        <v>26</v>
      </c>
      <c r="AD731" s="253">
        <v>70</v>
      </c>
    </row>
    <row r="732" spans="1:34">
      <c r="A732" s="246" t="s">
        <v>1906</v>
      </c>
      <c r="B732" s="246" t="s">
        <v>19</v>
      </c>
      <c r="C732" s="246" t="s">
        <v>36</v>
      </c>
      <c r="D732" s="246" t="s">
        <v>51</v>
      </c>
      <c r="E732" s="247" t="s">
        <v>272</v>
      </c>
      <c r="F732" s="246" t="s">
        <v>1317</v>
      </c>
      <c r="G732" s="248" t="s">
        <v>428</v>
      </c>
      <c r="H732" s="249" t="s">
        <v>1907</v>
      </c>
      <c r="I732" s="246" t="s">
        <v>16</v>
      </c>
      <c r="J732" s="246" t="s">
        <v>199</v>
      </c>
      <c r="K732" s="250">
        <v>6284731.35</v>
      </c>
      <c r="L732" s="250">
        <v>0</v>
      </c>
      <c r="M732" s="250">
        <v>2094910.45</v>
      </c>
      <c r="N732" s="250">
        <v>2094910.45</v>
      </c>
      <c r="O732" s="250">
        <v>10474552.25</v>
      </c>
      <c r="P732" s="246" t="s">
        <v>6</v>
      </c>
      <c r="Q732" s="246" t="s">
        <v>136</v>
      </c>
      <c r="R732" s="246" t="s">
        <v>137</v>
      </c>
      <c r="S732" s="252"/>
      <c r="T732" s="252"/>
      <c r="U732" s="251">
        <v>6284731</v>
      </c>
      <c r="V732" s="251">
        <v>2094910</v>
      </c>
      <c r="W732" s="251">
        <v>8379641</v>
      </c>
      <c r="X732" s="251">
        <v>5545523.23</v>
      </c>
      <c r="Y732" s="251">
        <v>1848507.74</v>
      </c>
      <c r="Z732" s="251">
        <v>7394030.97</v>
      </c>
      <c r="AA732" s="258">
        <v>1</v>
      </c>
      <c r="AB732" s="253">
        <v>125</v>
      </c>
      <c r="AC732" s="253">
        <v>53</v>
      </c>
      <c r="AD732" s="253">
        <v>178</v>
      </c>
    </row>
    <row r="733" spans="1:34">
      <c r="A733" s="246" t="s">
        <v>1908</v>
      </c>
      <c r="B733" s="246" t="s">
        <v>19</v>
      </c>
      <c r="C733" s="246" t="s">
        <v>36</v>
      </c>
      <c r="D733" s="246" t="s">
        <v>51</v>
      </c>
      <c r="E733" s="247" t="s">
        <v>279</v>
      </c>
      <c r="F733" s="246" t="s">
        <v>1346</v>
      </c>
      <c r="G733" s="248" t="s">
        <v>103</v>
      </c>
      <c r="H733" s="249" t="s">
        <v>1909</v>
      </c>
      <c r="I733" s="246" t="s">
        <v>16</v>
      </c>
      <c r="J733" s="246" t="s">
        <v>199</v>
      </c>
      <c r="K733" s="250">
        <v>6260709.08</v>
      </c>
      <c r="L733" s="250">
        <v>0</v>
      </c>
      <c r="M733" s="250">
        <v>2086903.03</v>
      </c>
      <c r="N733" s="250">
        <v>2086903.03</v>
      </c>
      <c r="O733" s="250">
        <v>10434515.13</v>
      </c>
      <c r="P733" s="246" t="s">
        <v>6</v>
      </c>
      <c r="Q733" s="246" t="s">
        <v>136</v>
      </c>
      <c r="R733" s="246" t="s">
        <v>137</v>
      </c>
      <c r="S733" s="252"/>
      <c r="T733" s="252"/>
      <c r="U733" s="251">
        <v>6260709.08</v>
      </c>
      <c r="V733" s="251">
        <v>2086903.03</v>
      </c>
      <c r="W733" s="251">
        <v>8347612.11</v>
      </c>
      <c r="X733" s="251">
        <v>6186909.63</v>
      </c>
      <c r="Y733" s="251">
        <v>2062303.21</v>
      </c>
      <c r="Z733" s="251">
        <v>8249212.84</v>
      </c>
      <c r="AA733" s="258">
        <v>1</v>
      </c>
      <c r="AB733" s="253">
        <v>81</v>
      </c>
      <c r="AC733" s="253">
        <v>76</v>
      </c>
      <c r="AD733" s="253">
        <v>157</v>
      </c>
    </row>
    <row r="734" spans="1:34">
      <c r="A734" s="246" t="s">
        <v>1910</v>
      </c>
      <c r="B734" s="246" t="s">
        <v>19</v>
      </c>
      <c r="C734" s="246" t="s">
        <v>36</v>
      </c>
      <c r="D734" s="246" t="s">
        <v>51</v>
      </c>
      <c r="E734" s="247" t="s">
        <v>272</v>
      </c>
      <c r="F734" s="246" t="s">
        <v>697</v>
      </c>
      <c r="G734" s="248" t="s">
        <v>103</v>
      </c>
      <c r="H734" s="249" t="s">
        <v>1911</v>
      </c>
      <c r="I734" s="246" t="s">
        <v>16</v>
      </c>
      <c r="J734" s="246" t="s">
        <v>199</v>
      </c>
      <c r="K734" s="250">
        <v>8815348.49</v>
      </c>
      <c r="L734" s="250">
        <v>0</v>
      </c>
      <c r="M734" s="250">
        <v>2938449.5</v>
      </c>
      <c r="N734" s="250">
        <v>2938449.5</v>
      </c>
      <c r="O734" s="250">
        <v>14692247.48</v>
      </c>
      <c r="P734" s="246" t="s">
        <v>6</v>
      </c>
      <c r="Q734" s="246" t="s">
        <v>136</v>
      </c>
      <c r="R734" s="246" t="s">
        <v>147</v>
      </c>
      <c r="S734" s="252"/>
      <c r="T734" s="252"/>
      <c r="U734" s="251">
        <v>4526738.83</v>
      </c>
      <c r="V734" s="251">
        <v>3017825.88</v>
      </c>
      <c r="W734" s="251">
        <v>15089129.42</v>
      </c>
      <c r="X734" s="251">
        <v>4525466.75</v>
      </c>
      <c r="Y734" s="251">
        <v>3016977.83</v>
      </c>
      <c r="Z734" s="251">
        <v>7542444.58</v>
      </c>
      <c r="AA734" s="258">
        <v>1</v>
      </c>
      <c r="AB734" s="253">
        <v>48</v>
      </c>
      <c r="AC734" s="253">
        <v>55</v>
      </c>
      <c r="AD734" s="253">
        <v>103</v>
      </c>
    </row>
    <row r="735" spans="1:34">
      <c r="A735" s="246" t="s">
        <v>1912</v>
      </c>
      <c r="B735" s="246" t="s">
        <v>19</v>
      </c>
      <c r="C735" s="246" t="s">
        <v>36</v>
      </c>
      <c r="D735" s="246" t="s">
        <v>49</v>
      </c>
      <c r="E735" s="247" t="s">
        <v>279</v>
      </c>
      <c r="F735" s="246" t="s">
        <v>1046</v>
      </c>
      <c r="G735" s="248" t="s">
        <v>103</v>
      </c>
      <c r="H735" s="249" t="s">
        <v>1913</v>
      </c>
      <c r="I735" s="246" t="s">
        <v>16</v>
      </c>
      <c r="J735" s="246" t="s">
        <v>199</v>
      </c>
      <c r="K735" s="250">
        <v>3427392.22</v>
      </c>
      <c r="L735" s="250">
        <v>0</v>
      </c>
      <c r="M735" s="250">
        <v>1142464.07</v>
      </c>
      <c r="N735" s="250">
        <v>1142464.07</v>
      </c>
      <c r="O735" s="250">
        <v>5712320.36</v>
      </c>
      <c r="P735" s="246" t="s">
        <v>6</v>
      </c>
      <c r="Q735" s="246" t="s">
        <v>136</v>
      </c>
      <c r="R735" s="246" t="s">
        <v>137</v>
      </c>
      <c r="S735" s="252"/>
      <c r="T735" s="252"/>
      <c r="U735" s="251">
        <v>1713696.11</v>
      </c>
      <c r="V735" s="251">
        <v>1142464.07</v>
      </c>
      <c r="W735" s="251">
        <v>5712320.36</v>
      </c>
      <c r="X735" s="251">
        <v>1712381.7</v>
      </c>
      <c r="Y735" s="251">
        <v>1141587.8</v>
      </c>
      <c r="Z735" s="251">
        <v>2853969.5</v>
      </c>
      <c r="AA735" s="258">
        <v>1</v>
      </c>
      <c r="AB735" s="253">
        <v>40</v>
      </c>
      <c r="AC735" s="253">
        <v>15</v>
      </c>
      <c r="AD735" s="253">
        <v>55</v>
      </c>
    </row>
    <row r="736" spans="1:34">
      <c r="A736" s="246" t="s">
        <v>1914</v>
      </c>
      <c r="B736" s="246" t="s">
        <v>19</v>
      </c>
      <c r="C736" s="246" t="s">
        <v>36</v>
      </c>
      <c r="D736" s="246" t="s">
        <v>51</v>
      </c>
      <c r="E736" s="247" t="s">
        <v>279</v>
      </c>
      <c r="F736" s="246" t="s">
        <v>1915</v>
      </c>
      <c r="G736" s="248" t="s">
        <v>103</v>
      </c>
      <c r="H736" s="249" t="s">
        <v>1916</v>
      </c>
      <c r="I736" s="246" t="s">
        <v>7</v>
      </c>
      <c r="J736" s="246" t="s">
        <v>199</v>
      </c>
      <c r="K736" s="250">
        <v>2979245.18</v>
      </c>
      <c r="L736" s="250">
        <v>0</v>
      </c>
      <c r="M736" s="250">
        <v>993081.73</v>
      </c>
      <c r="N736" s="250">
        <v>993081.73</v>
      </c>
      <c r="O736" s="250">
        <v>4965408.64</v>
      </c>
      <c r="P736" s="246" t="s">
        <v>6</v>
      </c>
      <c r="Q736" s="246" t="s">
        <v>136</v>
      </c>
      <c r="R736" s="246" t="s">
        <v>246</v>
      </c>
      <c r="S736" s="252"/>
      <c r="T736" s="252"/>
      <c r="U736" s="251">
        <v>3993075</v>
      </c>
      <c r="V736" s="251">
        <v>1331025</v>
      </c>
      <c r="W736" s="251">
        <v>5324100</v>
      </c>
      <c r="X736" s="251">
        <v>3945508.42</v>
      </c>
      <c r="Y736" s="251">
        <v>1315169.48</v>
      </c>
      <c r="Z736" s="251">
        <v>5260677.9</v>
      </c>
      <c r="AA736" s="258">
        <v>1</v>
      </c>
      <c r="AB736" s="253">
        <v>50</v>
      </c>
      <c r="AC736" s="253">
        <v>28</v>
      </c>
      <c r="AD736" s="253">
        <v>78</v>
      </c>
    </row>
    <row r="737" spans="1:34">
      <c r="A737" s="246" t="s">
        <v>1917</v>
      </c>
      <c r="B737" s="246" t="s">
        <v>19</v>
      </c>
      <c r="C737" s="246" t="s">
        <v>38</v>
      </c>
      <c r="D737" s="246" t="s">
        <v>74</v>
      </c>
      <c r="E737" s="247" t="s">
        <v>279</v>
      </c>
      <c r="F737" s="246" t="s">
        <v>1918</v>
      </c>
      <c r="G737" s="248" t="s">
        <v>133</v>
      </c>
      <c r="H737" s="249" t="s">
        <v>1919</v>
      </c>
      <c r="I737" s="246" t="s">
        <v>16</v>
      </c>
      <c r="J737" s="246" t="s">
        <v>199</v>
      </c>
      <c r="K737" s="250">
        <v>8588400</v>
      </c>
      <c r="L737" s="250">
        <v>0</v>
      </c>
      <c r="M737" s="250">
        <v>2862800</v>
      </c>
      <c r="N737" s="250">
        <v>2862800</v>
      </c>
      <c r="O737" s="250">
        <v>14314000</v>
      </c>
      <c r="P737" s="246" t="s">
        <v>6</v>
      </c>
      <c r="Q737" s="246" t="s">
        <v>136</v>
      </c>
      <c r="R737" s="246" t="s">
        <v>137</v>
      </c>
      <c r="S737" s="252"/>
      <c r="T737" s="252"/>
      <c r="U737" s="251">
        <v>10735500</v>
      </c>
      <c r="V737" s="251">
        <v>3578500</v>
      </c>
      <c r="W737" s="251">
        <v>14314000</v>
      </c>
      <c r="X737" s="251">
        <v>10735500</v>
      </c>
      <c r="Y737" s="251">
        <v>3578500</v>
      </c>
      <c r="Z737" s="251">
        <v>14314000</v>
      </c>
      <c r="AA737" s="258">
        <v>1</v>
      </c>
      <c r="AB737" s="253">
        <v>47</v>
      </c>
      <c r="AC737" s="253">
        <v>89</v>
      </c>
      <c r="AD737" s="253">
        <v>136</v>
      </c>
    </row>
    <row r="738" spans="1:34">
      <c r="A738" s="246" t="s">
        <v>1920</v>
      </c>
      <c r="B738" s="246" t="s">
        <v>19</v>
      </c>
      <c r="C738" s="246" t="s">
        <v>38</v>
      </c>
      <c r="D738" s="246" t="s">
        <v>87</v>
      </c>
      <c r="E738" s="247" t="s">
        <v>131</v>
      </c>
      <c r="F738" s="246" t="s">
        <v>1397</v>
      </c>
      <c r="G738" s="248" t="s">
        <v>103</v>
      </c>
      <c r="H738" s="249" t="s">
        <v>1921</v>
      </c>
      <c r="I738" s="246" t="s">
        <v>16</v>
      </c>
      <c r="J738" s="246" t="s">
        <v>199</v>
      </c>
      <c r="K738" s="250">
        <v>5306741.74</v>
      </c>
      <c r="L738" s="250">
        <v>0</v>
      </c>
      <c r="M738" s="250">
        <v>1768913.91</v>
      </c>
      <c r="N738" s="250">
        <v>1768913.91</v>
      </c>
      <c r="O738" s="250">
        <v>8844569.560000001</v>
      </c>
      <c r="P738" s="246" t="s">
        <v>6</v>
      </c>
      <c r="Q738" s="246" t="s">
        <v>931</v>
      </c>
      <c r="R738" s="246" t="s">
        <v>1922</v>
      </c>
      <c r="S738" s="252"/>
      <c r="T738" s="252"/>
      <c r="U738" s="251">
        <v>5306741.74</v>
      </c>
      <c r="V738" s="251">
        <v>1768913.91</v>
      </c>
      <c r="W738" s="251">
        <v>7075655.65</v>
      </c>
      <c r="X738" s="251">
        <v>3638041.97</v>
      </c>
      <c r="Y738" s="251">
        <v>1212680.66</v>
      </c>
      <c r="Z738" s="251">
        <v>4850722.63</v>
      </c>
      <c r="AA738" s="258">
        <v>1</v>
      </c>
      <c r="AB738" s="253">
        <v>50</v>
      </c>
      <c r="AC738" s="253">
        <v>14</v>
      </c>
      <c r="AD738" s="253">
        <v>64</v>
      </c>
    </row>
    <row r="739" spans="1:34">
      <c r="A739" s="246" t="s">
        <v>1923</v>
      </c>
      <c r="B739" s="246" t="s">
        <v>19</v>
      </c>
      <c r="C739" s="246" t="s">
        <v>38</v>
      </c>
      <c r="D739" s="246" t="s">
        <v>74</v>
      </c>
      <c r="E739" s="247" t="s">
        <v>272</v>
      </c>
      <c r="F739" s="246" t="s">
        <v>1361</v>
      </c>
      <c r="G739" s="248" t="s">
        <v>133</v>
      </c>
      <c r="H739" s="249" t="s">
        <v>1924</v>
      </c>
      <c r="I739" s="246" t="s">
        <v>16</v>
      </c>
      <c r="J739" s="246" t="s">
        <v>199</v>
      </c>
      <c r="K739" s="250">
        <v>7115662.42</v>
      </c>
      <c r="L739" s="250">
        <v>0</v>
      </c>
      <c r="M739" s="250">
        <v>2371887.47</v>
      </c>
      <c r="N739" s="250">
        <v>2371887.47</v>
      </c>
      <c r="O739" s="250">
        <v>11859437.37</v>
      </c>
      <c r="P739" s="246" t="s">
        <v>6</v>
      </c>
      <c r="Q739" s="246" t="s">
        <v>136</v>
      </c>
      <c r="R739" s="246" t="s">
        <v>137</v>
      </c>
      <c r="S739" s="252"/>
      <c r="T739" s="252"/>
      <c r="U739" s="251">
        <v>8894578.029999999</v>
      </c>
      <c r="V739" s="251">
        <v>2964859.34</v>
      </c>
      <c r="W739" s="251">
        <v>11859437.37</v>
      </c>
      <c r="X739" s="251">
        <v>8831999.23</v>
      </c>
      <c r="Y739" s="251">
        <v>2943999.74</v>
      </c>
      <c r="Z739" s="251">
        <v>11775998.97</v>
      </c>
      <c r="AA739" s="258">
        <v>1</v>
      </c>
      <c r="AB739" s="253">
        <v>94</v>
      </c>
      <c r="AC739" s="253">
        <v>74</v>
      </c>
      <c r="AD739" s="253">
        <v>168</v>
      </c>
    </row>
    <row r="740" spans="1:34">
      <c r="A740" s="246" t="s">
        <v>1925</v>
      </c>
      <c r="B740" s="246" t="s">
        <v>19</v>
      </c>
      <c r="C740" s="246" t="s">
        <v>38</v>
      </c>
      <c r="D740" s="246" t="s">
        <v>74</v>
      </c>
      <c r="E740" s="247" t="s">
        <v>272</v>
      </c>
      <c r="F740" s="246" t="s">
        <v>1361</v>
      </c>
      <c r="G740" s="248" t="s">
        <v>133</v>
      </c>
      <c r="H740" s="249" t="s">
        <v>1926</v>
      </c>
      <c r="I740" s="246" t="s">
        <v>16</v>
      </c>
      <c r="J740" s="246" t="s">
        <v>292</v>
      </c>
      <c r="K740" s="250">
        <v>17015065.34</v>
      </c>
      <c r="L740" s="250">
        <v>0</v>
      </c>
      <c r="M740" s="250">
        <v>5671688.45</v>
      </c>
      <c r="N740" s="250">
        <v>5671688.45</v>
      </c>
      <c r="O740" s="250">
        <v>28358442.24</v>
      </c>
      <c r="P740" s="246" t="s">
        <v>6</v>
      </c>
      <c r="Q740" s="246" t="s">
        <v>865</v>
      </c>
      <c r="R740" s="246" t="s">
        <v>1927</v>
      </c>
      <c r="S740" s="252"/>
      <c r="T740" s="252"/>
      <c r="U740" s="251">
        <v>9483480</v>
      </c>
      <c r="V740" s="251">
        <v>7089610.56</v>
      </c>
      <c r="W740" s="251">
        <v>16573090.56</v>
      </c>
      <c r="X740" s="251">
        <v>9259889.32</v>
      </c>
      <c r="Y740" s="251">
        <v>0</v>
      </c>
      <c r="Z740" s="251">
        <v>9259889.32</v>
      </c>
      <c r="AA740" s="258">
        <v>1</v>
      </c>
      <c r="AB740" s="253">
        <v>22</v>
      </c>
      <c r="AC740" s="253">
        <v>15</v>
      </c>
      <c r="AD740" s="253">
        <v>37</v>
      </c>
    </row>
    <row r="741" spans="1:34">
      <c r="A741" s="246" t="s">
        <v>1928</v>
      </c>
      <c r="B741" s="246" t="s">
        <v>19</v>
      </c>
      <c r="C741" s="246" t="s">
        <v>38</v>
      </c>
      <c r="D741" s="246" t="s">
        <v>74</v>
      </c>
      <c r="E741" s="247" t="s">
        <v>279</v>
      </c>
      <c r="F741" s="246" t="s">
        <v>1364</v>
      </c>
      <c r="G741" s="248" t="s">
        <v>103</v>
      </c>
      <c r="H741" s="249" t="s">
        <v>1929</v>
      </c>
      <c r="I741" s="246" t="s">
        <v>16</v>
      </c>
      <c r="J741" s="246" t="s">
        <v>199</v>
      </c>
      <c r="K741" s="250">
        <v>4763400</v>
      </c>
      <c r="L741" s="250">
        <v>0</v>
      </c>
      <c r="M741" s="250">
        <v>1587800</v>
      </c>
      <c r="N741" s="250">
        <v>1587800</v>
      </c>
      <c r="O741" s="250">
        <v>7939000</v>
      </c>
      <c r="P741" s="246" t="s">
        <v>6</v>
      </c>
      <c r="Q741" s="246" t="s">
        <v>136</v>
      </c>
      <c r="R741" s="246" t="s">
        <v>137</v>
      </c>
      <c r="S741" s="252"/>
      <c r="T741" s="252"/>
      <c r="U741" s="251">
        <v>2381700</v>
      </c>
      <c r="V741" s="251">
        <v>1587800</v>
      </c>
      <c r="W741" s="251">
        <v>7939000</v>
      </c>
      <c r="X741" s="251">
        <v>2381700</v>
      </c>
      <c r="Y741" s="251">
        <v>1108300</v>
      </c>
      <c r="Z741" s="251">
        <v>3490000</v>
      </c>
      <c r="AA741" s="258">
        <v>1</v>
      </c>
      <c r="AB741" s="253">
        <v>39</v>
      </c>
      <c r="AC741" s="253">
        <v>40</v>
      </c>
      <c r="AD741" s="253">
        <v>79</v>
      </c>
    </row>
    <row r="742" spans="1:34">
      <c r="A742" s="246" t="s">
        <v>1930</v>
      </c>
      <c r="B742" s="246" t="s">
        <v>19</v>
      </c>
      <c r="C742" s="246" t="s">
        <v>38</v>
      </c>
      <c r="D742" s="246" t="s">
        <v>74</v>
      </c>
      <c r="E742" s="247" t="s">
        <v>279</v>
      </c>
      <c r="F742" s="246" t="s">
        <v>1364</v>
      </c>
      <c r="G742" s="248" t="s">
        <v>103</v>
      </c>
      <c r="H742" s="249" t="s">
        <v>1929</v>
      </c>
      <c r="I742" s="246" t="s">
        <v>16</v>
      </c>
      <c r="J742" s="246" t="s">
        <v>199</v>
      </c>
      <c r="K742" s="250">
        <v>5093400</v>
      </c>
      <c r="L742" s="250">
        <v>0</v>
      </c>
      <c r="M742" s="250">
        <v>1697800</v>
      </c>
      <c r="N742" s="250">
        <v>1697800</v>
      </c>
      <c r="O742" s="250">
        <v>8489000</v>
      </c>
      <c r="P742" s="246" t="s">
        <v>6</v>
      </c>
      <c r="Q742" s="246" t="s">
        <v>931</v>
      </c>
      <c r="R742" s="246" t="s">
        <v>1931</v>
      </c>
      <c r="S742" s="252"/>
      <c r="T742" s="252"/>
      <c r="U742" s="251">
        <v>2546700</v>
      </c>
      <c r="V742" s="251">
        <v>1697800</v>
      </c>
      <c r="W742" s="251">
        <v>8489000</v>
      </c>
      <c r="X742" s="251">
        <v>2546700</v>
      </c>
      <c r="Y742" s="251">
        <v>943300</v>
      </c>
      <c r="Z742" s="251">
        <v>3490000</v>
      </c>
      <c r="AA742" s="258">
        <v>1</v>
      </c>
      <c r="AB742" s="253">
        <v>63</v>
      </c>
      <c r="AC742" s="253">
        <v>28</v>
      </c>
      <c r="AD742" s="253">
        <v>91</v>
      </c>
    </row>
    <row r="743" spans="1:34">
      <c r="A743" s="246" t="s">
        <v>1932</v>
      </c>
      <c r="B743" s="246" t="s">
        <v>19</v>
      </c>
      <c r="C743" s="246" t="s">
        <v>38</v>
      </c>
      <c r="D743" s="246" t="s">
        <v>92</v>
      </c>
      <c r="E743" s="247" t="s">
        <v>279</v>
      </c>
      <c r="F743" s="246" t="s">
        <v>1933</v>
      </c>
      <c r="G743" s="248" t="s">
        <v>103</v>
      </c>
      <c r="H743" s="249" t="s">
        <v>243</v>
      </c>
      <c r="I743" s="246" t="s">
        <v>16</v>
      </c>
      <c r="J743" s="246" t="s">
        <v>199</v>
      </c>
      <c r="K743" s="250">
        <v>2851200</v>
      </c>
      <c r="L743" s="250">
        <v>0</v>
      </c>
      <c r="M743" s="250">
        <v>950400</v>
      </c>
      <c r="N743" s="250">
        <v>950400</v>
      </c>
      <c r="O743" s="250">
        <v>4752000</v>
      </c>
      <c r="P743" s="246" t="s">
        <v>6</v>
      </c>
      <c r="Q743" s="246" t="s">
        <v>931</v>
      </c>
      <c r="R743" s="246" t="s">
        <v>1934</v>
      </c>
      <c r="S743" s="252"/>
      <c r="T743" s="252"/>
      <c r="U743" s="251">
        <v>1425600</v>
      </c>
      <c r="V743" s="251">
        <v>950400</v>
      </c>
      <c r="W743" s="251">
        <v>4752000</v>
      </c>
      <c r="X743" s="251">
        <v>1425600</v>
      </c>
      <c r="Y743" s="251">
        <v>712900</v>
      </c>
      <c r="Z743" s="251">
        <v>2138500</v>
      </c>
      <c r="AA743" s="258">
        <v>1</v>
      </c>
      <c r="AB743" s="253">
        <v>12</v>
      </c>
      <c r="AC743" s="253">
        <v>13</v>
      </c>
      <c r="AD743" s="253">
        <v>25</v>
      </c>
    </row>
    <row r="744" spans="1:34">
      <c r="A744" s="246" t="s">
        <v>1935</v>
      </c>
      <c r="B744" s="246" t="s">
        <v>19</v>
      </c>
      <c r="C744" s="246" t="s">
        <v>38</v>
      </c>
      <c r="D744" s="246" t="s">
        <v>92</v>
      </c>
      <c r="E744" s="247" t="s">
        <v>279</v>
      </c>
      <c r="F744" s="246" t="s">
        <v>1936</v>
      </c>
      <c r="G744" s="248" t="s">
        <v>103</v>
      </c>
      <c r="H744" s="249" t="s">
        <v>1937</v>
      </c>
      <c r="I744" s="246" t="s">
        <v>16</v>
      </c>
      <c r="J744" s="246" t="s">
        <v>292</v>
      </c>
      <c r="K744" s="250">
        <v>13089600</v>
      </c>
      <c r="L744" s="250">
        <v>0</v>
      </c>
      <c r="M744" s="250">
        <v>4363200</v>
      </c>
      <c r="N744" s="250">
        <v>4363200</v>
      </c>
      <c r="O744" s="250">
        <v>21816000</v>
      </c>
      <c r="P744" s="246" t="s">
        <v>6</v>
      </c>
      <c r="Q744" s="246" t="s">
        <v>931</v>
      </c>
      <c r="R744" s="246" t="s">
        <v>1938</v>
      </c>
      <c r="S744" s="252"/>
      <c r="T744" s="252"/>
      <c r="U744" s="251">
        <v>6544800</v>
      </c>
      <c r="V744" s="251">
        <v>4363200</v>
      </c>
      <c r="W744" s="251">
        <v>21816000</v>
      </c>
      <c r="X744" s="251">
        <v>6544800</v>
      </c>
      <c r="Y744" s="251">
        <v>1833300</v>
      </c>
      <c r="Z744" s="251">
        <v>8378100</v>
      </c>
      <c r="AA744" s="258">
        <v>1</v>
      </c>
      <c r="AB744" s="253">
        <v>64</v>
      </c>
      <c r="AC744" s="253">
        <v>35</v>
      </c>
      <c r="AD744" s="253">
        <v>99</v>
      </c>
    </row>
    <row r="745" spans="1:34">
      <c r="A745" s="246" t="s">
        <v>1939</v>
      </c>
      <c r="B745" s="246" t="s">
        <v>19</v>
      </c>
      <c r="C745" s="246" t="s">
        <v>38</v>
      </c>
      <c r="D745" s="246" t="s">
        <v>87</v>
      </c>
      <c r="E745" s="247" t="s">
        <v>131</v>
      </c>
      <c r="F745" s="246" t="s">
        <v>1940</v>
      </c>
      <c r="G745" s="248" t="s">
        <v>103</v>
      </c>
      <c r="H745" s="249" t="s">
        <v>1941</v>
      </c>
      <c r="I745" s="246" t="s">
        <v>7</v>
      </c>
      <c r="J745" s="246" t="s">
        <v>292</v>
      </c>
      <c r="K745" s="250">
        <v>11148000</v>
      </c>
      <c r="L745" s="250">
        <v>0</v>
      </c>
      <c r="M745" s="250">
        <v>3716000</v>
      </c>
      <c r="N745" s="250">
        <v>3716000</v>
      </c>
      <c r="O745" s="250">
        <v>18580000</v>
      </c>
      <c r="P745" s="246" t="s">
        <v>6</v>
      </c>
      <c r="Q745" s="246" t="s">
        <v>136</v>
      </c>
      <c r="R745" s="246" t="s">
        <v>137</v>
      </c>
      <c r="S745" s="252"/>
      <c r="T745" s="252"/>
      <c r="U745" s="251">
        <v>13463520</v>
      </c>
      <c r="V745" s="251">
        <v>4487840</v>
      </c>
      <c r="W745" s="251">
        <v>17951360</v>
      </c>
      <c r="X745" s="251">
        <v>1672200</v>
      </c>
      <c r="Y745" s="251">
        <v>557400</v>
      </c>
      <c r="Z745" s="251">
        <v>2229600</v>
      </c>
      <c r="AA745" s="258">
        <v>7</v>
      </c>
      <c r="AB745" s="253">
        <v>442</v>
      </c>
      <c r="AC745" s="253">
        <v>374</v>
      </c>
      <c r="AD745" s="253">
        <v>816</v>
      </c>
    </row>
    <row r="746" spans="1:34">
      <c r="A746" s="246" t="s">
        <v>1942</v>
      </c>
      <c r="B746" s="246" t="s">
        <v>19</v>
      </c>
      <c r="C746" s="246" t="s">
        <v>40</v>
      </c>
      <c r="D746" s="246" t="s">
        <v>8</v>
      </c>
      <c r="E746" s="247" t="s">
        <v>279</v>
      </c>
      <c r="F746" s="246" t="s">
        <v>1943</v>
      </c>
      <c r="G746" s="248" t="s">
        <v>103</v>
      </c>
      <c r="H746" s="249" t="s">
        <v>1944</v>
      </c>
      <c r="I746" s="246" t="s">
        <v>12</v>
      </c>
      <c r="J746" s="246" t="s">
        <v>135</v>
      </c>
      <c r="K746" s="250">
        <v>311925.37</v>
      </c>
      <c r="L746" s="250">
        <v>0</v>
      </c>
      <c r="M746" s="250">
        <v>103975.12</v>
      </c>
      <c r="N746" s="250">
        <v>103975.12</v>
      </c>
      <c r="O746" s="250">
        <v>519875.62</v>
      </c>
      <c r="P746" s="246" t="s">
        <v>6</v>
      </c>
      <c r="Q746" s="246" t="s">
        <v>136</v>
      </c>
      <c r="R746" s="246" t="s">
        <v>137</v>
      </c>
      <c r="S746" s="252"/>
      <c r="T746" s="252"/>
      <c r="U746" s="251">
        <v>311925.37</v>
      </c>
      <c r="V746" s="251">
        <v>103975.12</v>
      </c>
      <c r="W746" s="251">
        <v>415900.49</v>
      </c>
      <c r="X746" s="251">
        <v>311577.94</v>
      </c>
      <c r="Y746" s="251">
        <v>103859.31</v>
      </c>
      <c r="Z746" s="251">
        <v>415437.25</v>
      </c>
      <c r="AA746" s="258">
        <v>1</v>
      </c>
      <c r="AB746" s="253">
        <v>73</v>
      </c>
      <c r="AC746" s="253">
        <v>33</v>
      </c>
      <c r="AD746" s="253">
        <v>106</v>
      </c>
    </row>
    <row r="747" spans="1:34">
      <c r="A747" s="246" t="s">
        <v>1945</v>
      </c>
      <c r="B747" s="246" t="s">
        <v>19</v>
      </c>
      <c r="C747" s="246" t="s">
        <v>40</v>
      </c>
      <c r="D747" s="246" t="s">
        <v>94</v>
      </c>
      <c r="E747" s="247" t="s">
        <v>272</v>
      </c>
      <c r="F747" s="246" t="s">
        <v>1946</v>
      </c>
      <c r="G747" s="248" t="s">
        <v>103</v>
      </c>
      <c r="H747" s="249" t="s">
        <v>1947</v>
      </c>
      <c r="I747" s="246" t="s">
        <v>16</v>
      </c>
      <c r="J747" s="246" t="s">
        <v>199</v>
      </c>
      <c r="K747" s="250">
        <v>2582397.13</v>
      </c>
      <c r="L747" s="250">
        <v>0</v>
      </c>
      <c r="M747" s="250">
        <v>860799.04</v>
      </c>
      <c r="N747" s="250">
        <v>860799.04</v>
      </c>
      <c r="O747" s="250">
        <v>4303995.22</v>
      </c>
      <c r="P747" s="246" t="s">
        <v>6</v>
      </c>
      <c r="Q747" s="246" t="s">
        <v>136</v>
      </c>
      <c r="R747" s="246" t="s">
        <v>153</v>
      </c>
      <c r="S747" s="252"/>
      <c r="T747" s="252"/>
      <c r="U747" s="251">
        <v>2604231.6</v>
      </c>
      <c r="V747" s="251">
        <v>868077.2</v>
      </c>
      <c r="W747" s="251">
        <v>3472308.8</v>
      </c>
      <c r="X747" s="251">
        <v>2582397.13</v>
      </c>
      <c r="Y747" s="251">
        <v>860799.05</v>
      </c>
      <c r="Z747" s="251">
        <v>3443196.18</v>
      </c>
      <c r="AA747" s="258">
        <v>1</v>
      </c>
      <c r="AB747" s="253">
        <v>31</v>
      </c>
      <c r="AC747" s="253">
        <v>12</v>
      </c>
      <c r="AD747" s="253">
        <v>43</v>
      </c>
    </row>
    <row r="748" spans="1:34">
      <c r="A748" s="246" t="s">
        <v>1948</v>
      </c>
      <c r="B748" s="246" t="s">
        <v>19</v>
      </c>
      <c r="C748" s="246" t="s">
        <v>40</v>
      </c>
      <c r="D748" s="246" t="s">
        <v>8</v>
      </c>
      <c r="E748" s="247" t="s">
        <v>272</v>
      </c>
      <c r="F748" s="246" t="s">
        <v>1949</v>
      </c>
      <c r="G748" s="248" t="s">
        <v>103</v>
      </c>
      <c r="H748" s="249" t="s">
        <v>1950</v>
      </c>
      <c r="I748" s="246" t="s">
        <v>16</v>
      </c>
      <c r="J748" s="246" t="s">
        <v>292</v>
      </c>
      <c r="K748" s="250">
        <v>5634000</v>
      </c>
      <c r="L748" s="250">
        <v>0</v>
      </c>
      <c r="M748" s="250">
        <v>1878000</v>
      </c>
      <c r="N748" s="250">
        <v>1878000</v>
      </c>
      <c r="O748" s="250">
        <v>9390000</v>
      </c>
      <c r="P748" s="246" t="s">
        <v>6</v>
      </c>
      <c r="Q748" s="246" t="s">
        <v>136</v>
      </c>
      <c r="R748" s="246" t="s">
        <v>137</v>
      </c>
      <c r="S748" s="252"/>
      <c r="T748" s="252"/>
      <c r="U748" s="251">
        <v>5634000</v>
      </c>
      <c r="V748" s="251">
        <v>1878000</v>
      </c>
      <c r="W748" s="251">
        <v>7512000</v>
      </c>
      <c r="X748" s="251">
        <v>5623800</v>
      </c>
      <c r="Y748" s="251">
        <v>1874600</v>
      </c>
      <c r="Z748" s="251">
        <v>7498400</v>
      </c>
      <c r="AA748" s="258">
        <v>1</v>
      </c>
      <c r="AB748" s="253">
        <v>109</v>
      </c>
      <c r="AC748" s="253">
        <v>71</v>
      </c>
      <c r="AD748" s="253">
        <v>180</v>
      </c>
    </row>
    <row r="749" spans="1:34">
      <c r="A749" s="246" t="s">
        <v>1951</v>
      </c>
      <c r="B749" s="246" t="s">
        <v>19</v>
      </c>
      <c r="C749" s="246" t="s">
        <v>40</v>
      </c>
      <c r="D749" s="246" t="s">
        <v>3</v>
      </c>
      <c r="E749" s="247" t="s">
        <v>279</v>
      </c>
      <c r="F749" s="246" t="s">
        <v>1952</v>
      </c>
      <c r="G749" s="248" t="s">
        <v>103</v>
      </c>
      <c r="H749" s="249" t="s">
        <v>1953</v>
      </c>
      <c r="I749" s="246" t="s">
        <v>16</v>
      </c>
      <c r="J749" s="246" t="s">
        <v>292</v>
      </c>
      <c r="K749" s="250">
        <v>7775400</v>
      </c>
      <c r="L749" s="250">
        <v>0</v>
      </c>
      <c r="M749" s="250">
        <v>2591800</v>
      </c>
      <c r="N749" s="250">
        <v>2591800</v>
      </c>
      <c r="O749" s="250">
        <v>12959000</v>
      </c>
      <c r="P749" s="246" t="s">
        <v>6</v>
      </c>
      <c r="Q749" s="246" t="s">
        <v>136</v>
      </c>
      <c r="R749" s="246" t="s">
        <v>153</v>
      </c>
      <c r="S749" s="252"/>
      <c r="T749" s="252"/>
      <c r="U749" s="251">
        <v>7785600</v>
      </c>
      <c r="V749" s="251">
        <v>2595200</v>
      </c>
      <c r="W749" s="251">
        <v>10380800</v>
      </c>
      <c r="X749" s="251">
        <v>7785600</v>
      </c>
      <c r="Y749" s="251">
        <v>2595200</v>
      </c>
      <c r="Z749" s="251">
        <v>10380800</v>
      </c>
      <c r="AA749" s="258">
        <v>5</v>
      </c>
      <c r="AB749" s="253">
        <v>392</v>
      </c>
      <c r="AC749" s="253">
        <v>346</v>
      </c>
      <c r="AD749" s="253">
        <v>738</v>
      </c>
    </row>
    <row r="750" spans="1:34">
      <c r="A750" s="246" t="s">
        <v>1954</v>
      </c>
      <c r="B750" s="246" t="s">
        <v>19</v>
      </c>
      <c r="C750" s="246" t="s">
        <v>40</v>
      </c>
      <c r="D750" s="246" t="s">
        <v>8</v>
      </c>
      <c r="E750" s="247" t="s">
        <v>279</v>
      </c>
      <c r="F750" s="246" t="s">
        <v>1955</v>
      </c>
      <c r="G750" s="248" t="s">
        <v>103</v>
      </c>
      <c r="H750" s="249" t="s">
        <v>1956</v>
      </c>
      <c r="I750" s="246" t="s">
        <v>16</v>
      </c>
      <c r="J750" s="246" t="s">
        <v>292</v>
      </c>
      <c r="K750" s="250">
        <v>9904257.779999999</v>
      </c>
      <c r="L750" s="250">
        <v>0</v>
      </c>
      <c r="M750" s="250">
        <v>3301419.26</v>
      </c>
      <c r="N750" s="250">
        <v>3301419.26</v>
      </c>
      <c r="O750" s="250">
        <v>16507096.3</v>
      </c>
      <c r="P750" s="246" t="s">
        <v>6</v>
      </c>
      <c r="Q750" s="246" t="s">
        <v>931</v>
      </c>
      <c r="R750" s="246" t="s">
        <v>1957</v>
      </c>
      <c r="S750" s="252"/>
      <c r="T750" s="252"/>
      <c r="U750" s="251">
        <v>8618442.609999999</v>
      </c>
      <c r="V750" s="251">
        <v>4130639.17</v>
      </c>
      <c r="W750" s="251">
        <v>12749081.78</v>
      </c>
      <c r="X750" s="251">
        <v>8257270.47</v>
      </c>
      <c r="Y750" s="251">
        <v>1504889.17</v>
      </c>
      <c r="Z750" s="251">
        <v>9762159.640000001</v>
      </c>
      <c r="AA750" s="258">
        <v>1</v>
      </c>
      <c r="AB750" s="253">
        <v>41</v>
      </c>
      <c r="AC750" s="253">
        <v>13</v>
      </c>
      <c r="AD750" s="253">
        <v>54</v>
      </c>
    </row>
    <row r="751" spans="1:34">
      <c r="A751" s="246" t="s">
        <v>1958</v>
      </c>
      <c r="B751" s="246" t="s">
        <v>19</v>
      </c>
      <c r="C751" s="246" t="s">
        <v>42</v>
      </c>
      <c r="D751" s="246" t="s">
        <v>96</v>
      </c>
      <c r="E751" s="247" t="s">
        <v>131</v>
      </c>
      <c r="F751" s="246" t="s">
        <v>1468</v>
      </c>
      <c r="G751" s="248" t="s">
        <v>133</v>
      </c>
      <c r="H751" s="249" t="s">
        <v>1230</v>
      </c>
      <c r="I751" s="246" t="s">
        <v>7</v>
      </c>
      <c r="J751" s="246" t="s">
        <v>135</v>
      </c>
      <c r="K751" s="250">
        <v>1125230.7</v>
      </c>
      <c r="L751" s="250">
        <v>0</v>
      </c>
      <c r="M751" s="250">
        <v>375076.9</v>
      </c>
      <c r="N751" s="250">
        <v>375076.9</v>
      </c>
      <c r="O751" s="250">
        <v>1875384.5</v>
      </c>
      <c r="P751" s="246" t="s">
        <v>6</v>
      </c>
      <c r="Q751" s="246" t="s">
        <v>931</v>
      </c>
      <c r="R751" s="246" t="s">
        <v>1959</v>
      </c>
      <c r="S751" s="252"/>
      <c r="T751" s="252"/>
      <c r="U751" s="251">
        <v>562615.2</v>
      </c>
      <c r="V751" s="251">
        <v>375076.9</v>
      </c>
      <c r="W751" s="251">
        <v>1875384.35</v>
      </c>
      <c r="X751" s="251">
        <v>470365.5</v>
      </c>
      <c r="Y751" s="251">
        <v>313577</v>
      </c>
      <c r="Z751" s="251">
        <v>783942.5</v>
      </c>
      <c r="AA751" s="258">
        <v>1</v>
      </c>
      <c r="AB751" s="253">
        <v>0</v>
      </c>
      <c r="AC751" s="253">
        <v>25</v>
      </c>
      <c r="AD751" s="253">
        <v>25</v>
      </c>
    </row>
    <row r="752" spans="1:34">
      <c r="A752" s="246" t="s">
        <v>1960</v>
      </c>
      <c r="B752" s="246" t="s">
        <v>19</v>
      </c>
      <c r="C752" s="246" t="s">
        <v>42</v>
      </c>
      <c r="D752" s="246" t="s">
        <v>96</v>
      </c>
      <c r="E752" s="247" t="s">
        <v>131</v>
      </c>
      <c r="F752" s="246" t="s">
        <v>1468</v>
      </c>
      <c r="G752" s="248" t="s">
        <v>133</v>
      </c>
      <c r="H752" s="249" t="s">
        <v>1230</v>
      </c>
      <c r="I752" s="246" t="s">
        <v>7</v>
      </c>
      <c r="J752" s="246" t="s">
        <v>135</v>
      </c>
      <c r="K752" s="250">
        <v>1463810.7</v>
      </c>
      <c r="L752" s="250">
        <v>0</v>
      </c>
      <c r="M752" s="250">
        <v>487936.9</v>
      </c>
      <c r="N752" s="250">
        <v>487936.9</v>
      </c>
      <c r="O752" s="250">
        <v>2439684.5</v>
      </c>
      <c r="P752" s="246" t="s">
        <v>6</v>
      </c>
      <c r="Q752" s="246" t="s">
        <v>931</v>
      </c>
      <c r="R752" s="246" t="s">
        <v>1961</v>
      </c>
      <c r="S752" s="252"/>
      <c r="T752" s="252"/>
      <c r="U752" s="251">
        <v>731905.35</v>
      </c>
      <c r="V752" s="251">
        <v>487936.9</v>
      </c>
      <c r="W752" s="251">
        <v>2439684.5</v>
      </c>
      <c r="X752" s="251">
        <v>612876</v>
      </c>
      <c r="Y752" s="251">
        <v>408584</v>
      </c>
      <c r="Z752" s="251">
        <v>1021460</v>
      </c>
      <c r="AA752" s="258">
        <v>1</v>
      </c>
      <c r="AB752" s="253">
        <v>33</v>
      </c>
      <c r="AC752" s="253">
        <v>7</v>
      </c>
      <c r="AD752" s="253">
        <v>40</v>
      </c>
    </row>
    <row r="753" spans="1:34">
      <c r="A753" s="246" t="s">
        <v>1962</v>
      </c>
      <c r="B753" s="246" t="s">
        <v>19</v>
      </c>
      <c r="C753" s="246" t="s">
        <v>42</v>
      </c>
      <c r="D753" s="246" t="s">
        <v>96</v>
      </c>
      <c r="E753" s="247" t="s">
        <v>131</v>
      </c>
      <c r="F753" s="246" t="s">
        <v>1451</v>
      </c>
      <c r="G753" s="248" t="s">
        <v>133</v>
      </c>
      <c r="H753" s="249" t="s">
        <v>1230</v>
      </c>
      <c r="I753" s="246" t="s">
        <v>7</v>
      </c>
      <c r="J753" s="246" t="s">
        <v>135</v>
      </c>
      <c r="K753" s="250">
        <v>1129058.7</v>
      </c>
      <c r="L753" s="250">
        <v>0</v>
      </c>
      <c r="M753" s="250">
        <v>376352.9</v>
      </c>
      <c r="N753" s="250">
        <v>376352.9</v>
      </c>
      <c r="O753" s="250">
        <v>1881764.5</v>
      </c>
      <c r="P753" s="246" t="s">
        <v>6</v>
      </c>
      <c r="Q753" s="246" t="s">
        <v>931</v>
      </c>
      <c r="R753" s="246" t="s">
        <v>1963</v>
      </c>
      <c r="S753" s="252"/>
      <c r="T753" s="252"/>
      <c r="U753" s="251">
        <v>564529.35</v>
      </c>
      <c r="V753" s="251">
        <v>376352.9</v>
      </c>
      <c r="W753" s="251">
        <v>1881764.5</v>
      </c>
      <c r="X753" s="251">
        <v>481651</v>
      </c>
      <c r="Y753" s="251">
        <v>321101</v>
      </c>
      <c r="Z753" s="251">
        <v>802752</v>
      </c>
      <c r="AA753" s="258">
        <v>1</v>
      </c>
      <c r="AB753" s="253">
        <v>16</v>
      </c>
      <c r="AC753" s="253">
        <v>8</v>
      </c>
      <c r="AD753" s="253">
        <v>24</v>
      </c>
    </row>
    <row r="754" spans="1:34">
      <c r="A754" s="246" t="s">
        <v>1964</v>
      </c>
      <c r="B754" s="246" t="s">
        <v>19</v>
      </c>
      <c r="C754" s="246" t="s">
        <v>42</v>
      </c>
      <c r="D754" s="246" t="s">
        <v>96</v>
      </c>
      <c r="E754" s="247" t="s">
        <v>131</v>
      </c>
      <c r="F754" s="246" t="s">
        <v>1468</v>
      </c>
      <c r="G754" s="248" t="s">
        <v>133</v>
      </c>
      <c r="H754" s="249" t="s">
        <v>1230</v>
      </c>
      <c r="I754" s="246" t="s">
        <v>7</v>
      </c>
      <c r="J754" s="246" t="s">
        <v>135</v>
      </c>
      <c r="K754" s="250">
        <v>1125230.7</v>
      </c>
      <c r="L754" s="250">
        <v>0</v>
      </c>
      <c r="M754" s="250">
        <v>375076.9</v>
      </c>
      <c r="N754" s="250">
        <v>375076.9</v>
      </c>
      <c r="O754" s="250">
        <v>1875384.5</v>
      </c>
      <c r="P754" s="246" t="s">
        <v>6</v>
      </c>
      <c r="Q754" s="246" t="s">
        <v>931</v>
      </c>
      <c r="R754" s="246" t="s">
        <v>1959</v>
      </c>
      <c r="S754" s="252"/>
      <c r="T754" s="252"/>
      <c r="U754" s="251">
        <v>562615.35</v>
      </c>
      <c r="V754" s="251">
        <v>375076.9</v>
      </c>
      <c r="W754" s="251">
        <v>1875384.5</v>
      </c>
      <c r="X754" s="251">
        <v>470365.5</v>
      </c>
      <c r="Y754" s="251">
        <v>313577</v>
      </c>
      <c r="Z754" s="251">
        <v>783942.5</v>
      </c>
      <c r="AA754" s="258">
        <v>1</v>
      </c>
      <c r="AB754" s="253">
        <v>25</v>
      </c>
      <c r="AC754" s="253">
        <v>0</v>
      </c>
      <c r="AD754" s="253">
        <v>25</v>
      </c>
    </row>
    <row r="755" spans="1:34">
      <c r="A755" s="246" t="s">
        <v>1965</v>
      </c>
      <c r="B755" s="246" t="s">
        <v>19</v>
      </c>
      <c r="C755" s="246" t="s">
        <v>42</v>
      </c>
      <c r="D755" s="246" t="s">
        <v>1966</v>
      </c>
      <c r="E755" s="247" t="s">
        <v>272</v>
      </c>
      <c r="F755" s="246" t="s">
        <v>1967</v>
      </c>
      <c r="G755" s="248" t="s">
        <v>103</v>
      </c>
      <c r="H755" s="249" t="s">
        <v>1968</v>
      </c>
      <c r="I755" s="246" t="s">
        <v>16</v>
      </c>
      <c r="J755" s="246" t="s">
        <v>199</v>
      </c>
      <c r="K755" s="250">
        <v>1850877.2</v>
      </c>
      <c r="L755" s="250">
        <v>0</v>
      </c>
      <c r="M755" s="250">
        <v>616959.0699999999</v>
      </c>
      <c r="N755" s="250">
        <v>616959.0699999999</v>
      </c>
      <c r="O755" s="250">
        <v>3084795.34</v>
      </c>
      <c r="P755" s="246" t="s">
        <v>6</v>
      </c>
      <c r="Q755" s="246" t="s">
        <v>931</v>
      </c>
      <c r="R755" s="246" t="s">
        <v>1969</v>
      </c>
      <c r="S755" s="252"/>
      <c r="T755" s="252"/>
      <c r="U755" s="251">
        <v>925438.6</v>
      </c>
      <c r="V755" s="251">
        <v>616959.0699999999</v>
      </c>
      <c r="W755" s="251">
        <v>3084795.34</v>
      </c>
      <c r="X755" s="251">
        <v>925438.6</v>
      </c>
      <c r="Y755" s="251">
        <v>119726.4</v>
      </c>
      <c r="Z755" s="251">
        <v>1045165</v>
      </c>
      <c r="AA755" s="258">
        <v>1</v>
      </c>
      <c r="AB755" s="253">
        <v>18</v>
      </c>
      <c r="AC755" s="253">
        <v>32</v>
      </c>
      <c r="AD755" s="253">
        <v>50</v>
      </c>
    </row>
    <row r="756" spans="1:34">
      <c r="A756" s="246" t="s">
        <v>1970</v>
      </c>
      <c r="B756" s="246" t="s">
        <v>19</v>
      </c>
      <c r="C756" s="246" t="s">
        <v>42</v>
      </c>
      <c r="D756" s="246" t="s">
        <v>66</v>
      </c>
      <c r="E756" s="247" t="s">
        <v>279</v>
      </c>
      <c r="F756" s="246" t="s">
        <v>1971</v>
      </c>
      <c r="G756" s="248" t="s">
        <v>103</v>
      </c>
      <c r="H756" s="249" t="s">
        <v>1456</v>
      </c>
      <c r="I756" s="246" t="s">
        <v>7</v>
      </c>
      <c r="J756" s="246" t="s">
        <v>199</v>
      </c>
      <c r="K756" s="250">
        <v>2166091.17</v>
      </c>
      <c r="L756" s="250">
        <v>0</v>
      </c>
      <c r="M756" s="250">
        <v>722030.39</v>
      </c>
      <c r="N756" s="250">
        <v>722030.39</v>
      </c>
      <c r="O756" s="250">
        <v>3610151.95</v>
      </c>
      <c r="P756" s="246" t="s">
        <v>6</v>
      </c>
      <c r="Q756" s="246" t="s">
        <v>931</v>
      </c>
      <c r="R756" s="246" t="s">
        <v>1972</v>
      </c>
      <c r="S756" s="252"/>
      <c r="T756" s="252"/>
      <c r="U756" s="251">
        <v>1083045.59</v>
      </c>
      <c r="V756" s="251">
        <v>722030.39</v>
      </c>
      <c r="W756" s="251">
        <v>3610151.95</v>
      </c>
      <c r="X756" s="251">
        <v>1083045.45</v>
      </c>
      <c r="Y756" s="251">
        <v>722030.3</v>
      </c>
      <c r="Z756" s="251">
        <v>1805075.75</v>
      </c>
      <c r="AA756" s="258">
        <v>1</v>
      </c>
      <c r="AB756" s="253">
        <v>39</v>
      </c>
      <c r="AC756" s="253">
        <v>11</v>
      </c>
      <c r="AD756" s="253">
        <v>50</v>
      </c>
    </row>
    <row r="757" spans="1:34">
      <c r="A757" s="246" t="s">
        <v>1973</v>
      </c>
      <c r="B757" s="246" t="s">
        <v>19</v>
      </c>
      <c r="C757" s="246" t="s">
        <v>42</v>
      </c>
      <c r="D757" s="246" t="s">
        <v>66</v>
      </c>
      <c r="E757" s="247" t="s">
        <v>279</v>
      </c>
      <c r="F757" s="246" t="s">
        <v>1974</v>
      </c>
      <c r="G757" s="248" t="s">
        <v>103</v>
      </c>
      <c r="H757" s="249" t="s">
        <v>1456</v>
      </c>
      <c r="I757" s="246" t="s">
        <v>7</v>
      </c>
      <c r="J757" s="246" t="s">
        <v>199</v>
      </c>
      <c r="K757" s="250">
        <v>2166091.17</v>
      </c>
      <c r="L757" s="250">
        <v>0</v>
      </c>
      <c r="M757" s="250">
        <v>722030.39</v>
      </c>
      <c r="N757" s="250">
        <v>722030.39</v>
      </c>
      <c r="O757" s="250">
        <v>3610151.95</v>
      </c>
      <c r="P757" s="246" t="s">
        <v>6</v>
      </c>
      <c r="Q757" s="246" t="s">
        <v>931</v>
      </c>
      <c r="R757" s="246" t="s">
        <v>1975</v>
      </c>
      <c r="S757" s="252"/>
      <c r="T757" s="252"/>
      <c r="U757" s="251">
        <v>1083045.59</v>
      </c>
      <c r="V757" s="251">
        <v>722030.39</v>
      </c>
      <c r="W757" s="251">
        <v>3610151.95</v>
      </c>
      <c r="X757" s="251">
        <v>1083045.45</v>
      </c>
      <c r="Y757" s="251">
        <v>722030.3</v>
      </c>
      <c r="Z757" s="251">
        <v>1805075.75</v>
      </c>
      <c r="AA757" s="258">
        <v>1</v>
      </c>
      <c r="AB757" s="253">
        <v>25</v>
      </c>
      <c r="AC757" s="253">
        <v>0</v>
      </c>
      <c r="AD757" s="253">
        <v>25</v>
      </c>
    </row>
    <row r="758" spans="1:34">
      <c r="A758" s="246" t="s">
        <v>1976</v>
      </c>
      <c r="B758" s="246" t="s">
        <v>19</v>
      </c>
      <c r="C758" s="246" t="s">
        <v>42</v>
      </c>
      <c r="D758" s="246" t="s">
        <v>66</v>
      </c>
      <c r="E758" s="247" t="s">
        <v>279</v>
      </c>
      <c r="F758" s="246" t="s">
        <v>1977</v>
      </c>
      <c r="G758" s="248" t="s">
        <v>103</v>
      </c>
      <c r="H758" s="249" t="s">
        <v>1456</v>
      </c>
      <c r="I758" s="246" t="s">
        <v>7</v>
      </c>
      <c r="J758" s="246" t="s">
        <v>199</v>
      </c>
      <c r="K758" s="250">
        <v>2166091.17</v>
      </c>
      <c r="L758" s="250">
        <v>0</v>
      </c>
      <c r="M758" s="250">
        <v>722030.39</v>
      </c>
      <c r="N758" s="250">
        <v>722030.39</v>
      </c>
      <c r="O758" s="250">
        <v>3610151.95</v>
      </c>
      <c r="P758" s="246" t="s">
        <v>6</v>
      </c>
      <c r="Q758" s="246" t="s">
        <v>931</v>
      </c>
      <c r="R758" s="246" t="s">
        <v>1978</v>
      </c>
      <c r="S758" s="252"/>
      <c r="T758" s="252"/>
      <c r="U758" s="251">
        <v>1083045.59</v>
      </c>
      <c r="V758" s="251">
        <v>722030.39</v>
      </c>
      <c r="W758" s="251">
        <v>3610151.95</v>
      </c>
      <c r="X758" s="251">
        <v>1083045.45</v>
      </c>
      <c r="Y758" s="251">
        <v>722030.3</v>
      </c>
      <c r="Z758" s="251">
        <v>1805075.75</v>
      </c>
      <c r="AA758" s="258">
        <v>1</v>
      </c>
      <c r="AB758" s="253">
        <v>40</v>
      </c>
      <c r="AC758" s="253">
        <v>10</v>
      </c>
      <c r="AD758" s="253">
        <v>50</v>
      </c>
    </row>
    <row r="759" spans="1:34">
      <c r="A759" s="246" t="s">
        <v>1979</v>
      </c>
      <c r="B759" s="246" t="s">
        <v>19</v>
      </c>
      <c r="C759" s="246" t="s">
        <v>42</v>
      </c>
      <c r="D759" s="246" t="s">
        <v>66</v>
      </c>
      <c r="E759" s="247" t="s">
        <v>279</v>
      </c>
      <c r="F759" s="246" t="s">
        <v>1470</v>
      </c>
      <c r="G759" s="248" t="s">
        <v>103</v>
      </c>
      <c r="H759" s="249" t="s">
        <v>1456</v>
      </c>
      <c r="I759" s="246" t="s">
        <v>7</v>
      </c>
      <c r="J759" s="246" t="s">
        <v>199</v>
      </c>
      <c r="K759" s="250">
        <v>2166091.17</v>
      </c>
      <c r="L759" s="250">
        <v>0</v>
      </c>
      <c r="M759" s="250">
        <v>722030.39</v>
      </c>
      <c r="N759" s="250">
        <v>722030.39</v>
      </c>
      <c r="O759" s="250">
        <v>3610151.95</v>
      </c>
      <c r="P759" s="246" t="s">
        <v>6</v>
      </c>
      <c r="Q759" s="246" t="s">
        <v>931</v>
      </c>
      <c r="R759" s="246" t="s">
        <v>1980</v>
      </c>
      <c r="S759" s="252"/>
      <c r="T759" s="252"/>
      <c r="U759" s="251">
        <v>1083045.59</v>
      </c>
      <c r="V759" s="251">
        <v>722030.39</v>
      </c>
      <c r="W759" s="251">
        <v>3610151.95</v>
      </c>
      <c r="X759" s="251">
        <v>1083045.45</v>
      </c>
      <c r="Y759" s="251">
        <v>722030.3</v>
      </c>
      <c r="Z759" s="251">
        <v>1805075.75</v>
      </c>
      <c r="AA759" s="258">
        <v>1</v>
      </c>
      <c r="AB759" s="253">
        <v>18</v>
      </c>
      <c r="AC759" s="253">
        <v>7</v>
      </c>
      <c r="AD759" s="253">
        <v>25</v>
      </c>
    </row>
    <row r="760" spans="1:34">
      <c r="A760" s="246" t="s">
        <v>1981</v>
      </c>
      <c r="B760" s="246" t="s">
        <v>19</v>
      </c>
      <c r="C760" s="246" t="s">
        <v>42</v>
      </c>
      <c r="D760" s="246" t="s">
        <v>96</v>
      </c>
      <c r="E760" s="247" t="s">
        <v>131</v>
      </c>
      <c r="F760" s="246" t="s">
        <v>1466</v>
      </c>
      <c r="G760" s="248" t="s">
        <v>133</v>
      </c>
      <c r="H760" s="249" t="s">
        <v>1230</v>
      </c>
      <c r="I760" s="246" t="s">
        <v>7</v>
      </c>
      <c r="J760" s="246" t="s">
        <v>135</v>
      </c>
      <c r="K760" s="250">
        <v>1417548</v>
      </c>
      <c r="L760" s="250">
        <v>0</v>
      </c>
      <c r="M760" s="250">
        <v>472516</v>
      </c>
      <c r="N760" s="250">
        <v>472516</v>
      </c>
      <c r="O760" s="250">
        <v>2362580</v>
      </c>
      <c r="P760" s="246" t="s">
        <v>6</v>
      </c>
      <c r="Q760" s="246" t="s">
        <v>136</v>
      </c>
      <c r="R760" s="246" t="s">
        <v>137</v>
      </c>
      <c r="S760" s="252"/>
      <c r="T760" s="252"/>
      <c r="U760" s="251">
        <v>708774</v>
      </c>
      <c r="V760" s="251">
        <v>472516</v>
      </c>
      <c r="W760" s="251">
        <v>2362580</v>
      </c>
      <c r="X760" s="251">
        <v>708774</v>
      </c>
      <c r="Y760" s="251">
        <v>472516</v>
      </c>
      <c r="Z760" s="251">
        <v>1181290</v>
      </c>
      <c r="AA760" s="258">
        <v>1</v>
      </c>
      <c r="AB760" s="253">
        <v>28</v>
      </c>
      <c r="AC760" s="253">
        <v>5</v>
      </c>
      <c r="AD760" s="253">
        <v>33</v>
      </c>
    </row>
    <row r="761" spans="1:34">
      <c r="A761" s="246" t="s">
        <v>1982</v>
      </c>
      <c r="B761" s="246" t="s">
        <v>19</v>
      </c>
      <c r="C761" s="246" t="s">
        <v>42</v>
      </c>
      <c r="D761" s="246" t="s">
        <v>96</v>
      </c>
      <c r="E761" s="247" t="s">
        <v>131</v>
      </c>
      <c r="F761" s="246" t="s">
        <v>1451</v>
      </c>
      <c r="G761" s="248" t="s">
        <v>133</v>
      </c>
      <c r="H761" s="249" t="s">
        <v>1230</v>
      </c>
      <c r="I761" s="246" t="s">
        <v>7</v>
      </c>
      <c r="J761" s="246" t="s">
        <v>135</v>
      </c>
      <c r="K761" s="250">
        <v>1447100.4</v>
      </c>
      <c r="L761" s="250">
        <v>0</v>
      </c>
      <c r="M761" s="250">
        <v>482366.8</v>
      </c>
      <c r="N761" s="250">
        <v>482366.8</v>
      </c>
      <c r="O761" s="250">
        <v>2411834</v>
      </c>
      <c r="P761" s="246" t="s">
        <v>6</v>
      </c>
      <c r="Q761" s="246" t="s">
        <v>136</v>
      </c>
      <c r="R761" s="246" t="s">
        <v>137</v>
      </c>
      <c r="S761" s="252"/>
      <c r="T761" s="252"/>
      <c r="U761" s="251">
        <v>723550.2</v>
      </c>
      <c r="V761" s="251">
        <v>482366.8</v>
      </c>
      <c r="W761" s="251">
        <v>2411834</v>
      </c>
      <c r="X761" s="251">
        <v>615054</v>
      </c>
      <c r="Y761" s="251">
        <v>410036</v>
      </c>
      <c r="Z761" s="251">
        <v>1025090</v>
      </c>
      <c r="AA761" s="258">
        <v>1</v>
      </c>
      <c r="AB761" s="253">
        <v>34</v>
      </c>
      <c r="AC761" s="253">
        <v>1</v>
      </c>
      <c r="AD761" s="253">
        <v>35</v>
      </c>
    </row>
    <row r="762" spans="1:34">
      <c r="A762" s="246" t="s">
        <v>1983</v>
      </c>
      <c r="B762" s="246" t="s">
        <v>19</v>
      </c>
      <c r="C762" s="246" t="s">
        <v>42</v>
      </c>
      <c r="D762" s="246" t="s">
        <v>66</v>
      </c>
      <c r="E762" s="247" t="s">
        <v>272</v>
      </c>
      <c r="F762" s="246" t="s">
        <v>1984</v>
      </c>
      <c r="G762" s="248" t="s">
        <v>103</v>
      </c>
      <c r="H762" s="249" t="s">
        <v>1456</v>
      </c>
      <c r="I762" s="246" t="s">
        <v>7</v>
      </c>
      <c r="J762" s="246" t="s">
        <v>199</v>
      </c>
      <c r="K762" s="250">
        <v>3086133.97</v>
      </c>
      <c r="L762" s="250">
        <v>0</v>
      </c>
      <c r="M762" s="250">
        <v>1028711.32</v>
      </c>
      <c r="N762" s="250">
        <v>1028711.32</v>
      </c>
      <c r="O762" s="250">
        <v>5143556.62</v>
      </c>
      <c r="P762" s="246" t="s">
        <v>6</v>
      </c>
      <c r="Q762" s="246" t="s">
        <v>865</v>
      </c>
      <c r="R762" s="246" t="s">
        <v>1985</v>
      </c>
      <c r="S762" s="252"/>
      <c r="T762" s="252"/>
      <c r="U762" s="251">
        <v>1543066.99</v>
      </c>
      <c r="V762" s="251">
        <v>1028711.32</v>
      </c>
      <c r="W762" s="251">
        <v>5143556.62</v>
      </c>
      <c r="X762" s="251">
        <v>379737.17</v>
      </c>
      <c r="Y762" s="251">
        <v>0</v>
      </c>
      <c r="Z762" s="251">
        <v>379737.17</v>
      </c>
      <c r="AA762" s="258">
        <v>1</v>
      </c>
      <c r="AB762" s="253">
        <v>19</v>
      </c>
      <c r="AC762" s="253">
        <v>6</v>
      </c>
      <c r="AD762" s="253">
        <v>25</v>
      </c>
    </row>
    <row r="763" spans="1:34">
      <c r="A763" s="246" t="s">
        <v>1986</v>
      </c>
      <c r="B763" s="246" t="s">
        <v>19</v>
      </c>
      <c r="C763" s="246" t="s">
        <v>42</v>
      </c>
      <c r="D763" s="246" t="s">
        <v>1987</v>
      </c>
      <c r="E763" s="247" t="s">
        <v>272</v>
      </c>
      <c r="F763" s="246" t="s">
        <v>1988</v>
      </c>
      <c r="G763" s="248" t="s">
        <v>133</v>
      </c>
      <c r="H763" s="249" t="s">
        <v>1937</v>
      </c>
      <c r="I763" s="246" t="s">
        <v>7</v>
      </c>
      <c r="J763" s="246" t="s">
        <v>199</v>
      </c>
      <c r="K763" s="250">
        <v>1967122.76</v>
      </c>
      <c r="L763" s="250">
        <v>0</v>
      </c>
      <c r="M763" s="250">
        <v>655707.59</v>
      </c>
      <c r="N763" s="250">
        <v>655707.59</v>
      </c>
      <c r="O763" s="250">
        <v>3278537.94</v>
      </c>
      <c r="P763" s="246" t="s">
        <v>6</v>
      </c>
      <c r="Q763" s="246" t="s">
        <v>931</v>
      </c>
      <c r="R763" s="246" t="s">
        <v>1989</v>
      </c>
      <c r="S763" s="252"/>
      <c r="T763" s="252"/>
      <c r="U763" s="251">
        <v>983561.38</v>
      </c>
      <c r="V763" s="251">
        <v>655707.59</v>
      </c>
      <c r="W763" s="251">
        <v>3278537.94</v>
      </c>
      <c r="X763" s="251">
        <v>813875</v>
      </c>
      <c r="Y763" s="251">
        <v>0</v>
      </c>
      <c r="Z763" s="251">
        <v>813875</v>
      </c>
      <c r="AA763" s="258">
        <v>1</v>
      </c>
      <c r="AB763" s="253">
        <v>25</v>
      </c>
      <c r="AC763" s="253">
        <v>3</v>
      </c>
      <c r="AD763" s="253">
        <v>28</v>
      </c>
    </row>
    <row r="764" spans="1:34">
      <c r="A764" s="246" t="s">
        <v>1990</v>
      </c>
      <c r="B764" s="246" t="s">
        <v>19</v>
      </c>
      <c r="C764" s="246" t="s">
        <v>42</v>
      </c>
      <c r="D764" s="246" t="s">
        <v>66</v>
      </c>
      <c r="E764" s="247" t="s">
        <v>279</v>
      </c>
      <c r="F764" s="246" t="s">
        <v>1991</v>
      </c>
      <c r="G764" s="248" t="s">
        <v>133</v>
      </c>
      <c r="H764" s="249" t="s">
        <v>243</v>
      </c>
      <c r="I764" s="246" t="s">
        <v>7</v>
      </c>
      <c r="J764" s="246" t="s">
        <v>199</v>
      </c>
      <c r="K764" s="250">
        <v>2096217.21</v>
      </c>
      <c r="L764" s="250">
        <v>0</v>
      </c>
      <c r="M764" s="250">
        <v>698739.0699999999</v>
      </c>
      <c r="N764" s="250">
        <v>698739.0699999999</v>
      </c>
      <c r="O764" s="250">
        <v>3493695.35</v>
      </c>
      <c r="P764" s="246" t="s">
        <v>6</v>
      </c>
      <c r="Q764" s="246" t="s">
        <v>931</v>
      </c>
      <c r="R764" s="246" t="s">
        <v>1992</v>
      </c>
      <c r="S764" s="252"/>
      <c r="T764" s="252"/>
      <c r="U764" s="251">
        <v>1048108.61</v>
      </c>
      <c r="V764" s="251">
        <v>698739.0699999999</v>
      </c>
      <c r="W764" s="251">
        <v>3493695.36</v>
      </c>
      <c r="X764" s="251">
        <v>1015001.88</v>
      </c>
      <c r="Y764" s="251">
        <v>131928.05</v>
      </c>
      <c r="Z764" s="251">
        <v>1146929.93</v>
      </c>
      <c r="AA764" s="258">
        <v>1</v>
      </c>
      <c r="AB764" s="253">
        <v>13</v>
      </c>
      <c r="AC764" s="253">
        <v>12</v>
      </c>
      <c r="AD764" s="253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1" workbookViewId="0" zoomScale="110" zoomScaleNormal="110" showGridLines="false" showRowColHeaders="1">
      <selection activeCell="H3" sqref="H3"/>
    </sheetView>
  </sheetViews>
  <sheetFormatPr defaultRowHeight="14.4" defaultColWidth="8.83203125" outlineLevelRow="0" outlineLevelCol="0"/>
  <cols>
    <col min="1" max="1" width="2.83203125" customWidth="true" style="0"/>
    <col min="2" max="2" width="10.33203125" customWidth="true" style="1"/>
    <col min="3" max="3" width="10" customWidth="true" style="1"/>
    <col min="4" max="4" width="9.6640625" customWidth="true" style="1"/>
    <col min="5" max="5" width="10.5" customWidth="true" style="1"/>
    <col min="6" max="6" width="1.6640625" customWidth="true" style="1"/>
    <col min="7" max="7" width="11.5" customWidth="true" style="59"/>
    <col min="8" max="8" width="3" customWidth="true" style="1"/>
    <col min="9" max="9" width="13.1640625" customWidth="true" style="1"/>
    <col min="10" max="10" width="13.33203125" customWidth="true" style="1"/>
    <col min="11" max="11" width="2.83203125" customWidth="true" style="1"/>
    <col min="12" max="12" width="10.6640625" customWidth="true" style="1"/>
    <col min="13" max="13" width="11.83203125" customWidth="true" style="1"/>
    <col min="14" max="14" width="3.5" customWidth="true" style="0"/>
  </cols>
  <sheetData>
    <row r="1" spans="1:14" customHeight="1" ht="12.75" hidden="true"/>
    <row r="2" spans="1:14" customHeight="1" ht="17">
      <c r="B2" s="76" t="s">
        <v>1993</v>
      </c>
      <c r="C2" s="48"/>
      <c r="D2" s="48"/>
    </row>
    <row r="3" spans="1:14" customHeight="1" ht="17">
      <c r="B3" s="76" t="s">
        <v>1994</v>
      </c>
      <c r="C3" s="48"/>
      <c r="D3" s="78"/>
      <c r="H3" s="278" t="s">
        <v>2</v>
      </c>
      <c r="I3" s="279"/>
      <c r="J3" s="280"/>
    </row>
    <row r="4" spans="1:14" customHeight="1" ht="17">
      <c r="B4" s="277" t="s">
        <v>1995</v>
      </c>
      <c r="C4" s="277"/>
      <c r="D4" s="277"/>
    </row>
    <row r="5" spans="1:14" customHeight="1" ht="58.5">
      <c r="B5" s="146" t="s">
        <v>1996</v>
      </c>
      <c r="C5" s="146" t="s">
        <v>1997</v>
      </c>
      <c r="D5" s="146" t="s">
        <v>1998</v>
      </c>
      <c r="E5" s="146" t="s">
        <v>1999</v>
      </c>
      <c r="F5" s="60"/>
      <c r="G5" s="146" t="s">
        <v>2000</v>
      </c>
      <c r="I5" s="147" t="s">
        <v>1996</v>
      </c>
      <c r="J5" s="147" t="s">
        <v>1997</v>
      </c>
      <c r="L5" s="146" t="s">
        <v>101</v>
      </c>
      <c r="M5" s="146" t="s">
        <v>2001</v>
      </c>
    </row>
    <row r="6" spans="1:14">
      <c r="B6" s="49" t="s">
        <v>5</v>
      </c>
      <c r="C6" s="52" t="str">
        <f>SUM(C7:C10)</f>
        <v>0</v>
      </c>
      <c r="D6" s="55" t="str">
        <f>SUM(D7:D10)</f>
        <v>0</v>
      </c>
      <c r="E6" s="66" t="str">
        <f>+D6/$D$26</f>
        <v>0</v>
      </c>
      <c r="F6" s="61"/>
      <c r="G6" s="64" t="str">
        <f>+C6/$C$26</f>
        <v>0</v>
      </c>
      <c r="I6" s="30" t="s">
        <v>5</v>
      </c>
      <c r="J6" s="31" t="str">
        <f>+C6</f>
        <v>0</v>
      </c>
      <c r="L6" s="30" t="s">
        <v>5</v>
      </c>
      <c r="M6" s="32" t="str">
        <f>+D6</f>
        <v>0</v>
      </c>
    </row>
    <row r="7" spans="1:14">
      <c r="B7" s="50" t="s">
        <v>1</v>
      </c>
      <c r="C7" s="53" t="str">
        <f>IF($H$3="Entire Portfolio",COUNTIF('SP List (I-REAP)'!$C:$C,PercentDistrbtn!$B7),IF($H$3="Approved Subprojects",COUNTIFS('SP List (I-REAP)'!$C:$C,PercentDistrbtn!$B7,'SP List (I-REAP)'!$P:$P,$H$3),IF($H$3="Pipelined Subprojects",COUNTIFS('SP List (I-REAP)'!$C:$C,PercentDistrbtn!$B7,'SP List (I-REAP)'!$P:$P,$H$3))))</f>
        <v>0</v>
      </c>
      <c r="D7" s="34" t="str">
        <f>IF($H$3="Entire Portfolio",SUMIF('SP List (I-REAP)'!$C:$C,PercentDistrbtn!$B7,'SP List (I-REAP)'!$O:$O),IF($H$3="Approved Subprojects",SUMIFS('SP List (I-REAP)'!$O:$O,'SP List (I-REAP)'!$C:$C,PercentDistrbtn!$B7,'SP List (I-REAP)'!$P:$P,PercentDistrbtn!$H$3),IF($H$3="Pipelined Subprojects",SUMIFS('SP List (I-REAP)'!$O:$O,'SP List (I-REAP)'!$C:$C,PercentDistrbtn!$B7,'SP List (I-REAP)'!$P:$P,PercentDistrbtn!$H$3))))/1000000</f>
        <v>0</v>
      </c>
      <c r="E7" s="34"/>
      <c r="F7" s="62"/>
      <c r="G7" s="53"/>
      <c r="I7" s="30" t="s">
        <v>10</v>
      </c>
      <c r="J7" s="31" t="str">
        <f>+C11</f>
        <v>0</v>
      </c>
      <c r="L7" s="30" t="s">
        <v>10</v>
      </c>
      <c r="M7" s="32" t="str">
        <f>+D11</f>
        <v>0</v>
      </c>
    </row>
    <row r="8" spans="1:14">
      <c r="B8" s="50" t="s">
        <v>4</v>
      </c>
      <c r="C8" s="53" t="str">
        <f>IF($H$3="Entire Portfolio",COUNTIF('SP List (I-REAP)'!$C:$C,PercentDistrbtn!$B8),IF($H$3="Approved Subprojects",COUNTIFS('SP List (I-REAP)'!$C:$C,PercentDistrbtn!$B8,'SP List (I-REAP)'!$P:$P,$H$3),IF($H$3="Pipelined Subprojects",COUNTIFS('SP List (I-REAP)'!$C:$C,PercentDistrbtn!$B8,'SP List (I-REAP)'!$P:$P,$H$3))))</f>
        <v>0</v>
      </c>
      <c r="D8" s="34" t="str">
        <f>IF($H$3="Entire Portfolio",SUMIF('SP List (I-REAP)'!$C:$C,PercentDistrbtn!$B8,'SP List (I-REAP)'!$O:$O),IF($H$3="Approved Subprojects",SUMIFS('SP List (I-REAP)'!$O:$O,'SP List (I-REAP)'!$C:$C,PercentDistrbtn!$B8,'SP List (I-REAP)'!$P:$P,PercentDistrbtn!$H$3),IF($H$3="Pipelined Subprojects",SUMIFS('SP List (I-REAP)'!$O:$O,'SP List (I-REAP)'!$C:$C,PercentDistrbtn!$B8,'SP List (I-REAP)'!$P:$P,PercentDistrbtn!$H$3))))/1000000</f>
        <v>0</v>
      </c>
      <c r="E8" s="34"/>
      <c r="F8" s="62"/>
      <c r="G8" s="53"/>
      <c r="I8" s="30" t="s">
        <v>15</v>
      </c>
      <c r="J8" s="31" t="str">
        <f>+C15</f>
        <v>0</v>
      </c>
      <c r="L8" s="30" t="s">
        <v>15</v>
      </c>
      <c r="M8" s="32" t="str">
        <f>+D15</f>
        <v>0</v>
      </c>
    </row>
    <row r="9" spans="1:14">
      <c r="B9" s="50" t="s">
        <v>9</v>
      </c>
      <c r="C9" s="53" t="str">
        <f>IF($H$3="Entire Portfolio",COUNTIF('SP List (I-REAP)'!$C:$C,PercentDistrbtn!$B9),IF($H$3="Approved Subprojects",COUNTIFS('SP List (I-REAP)'!$C:$C,PercentDistrbtn!$B9,'SP List (I-REAP)'!$P:$P,$H$3),IF($H$3="Pipelined Subprojects",COUNTIFS('SP List (I-REAP)'!$C:$C,PercentDistrbtn!$B9,'SP List (I-REAP)'!$P:$P,$H$3))))</f>
        <v>0</v>
      </c>
      <c r="D9" s="34" t="str">
        <f>IF($H$3="Entire Portfolio",SUMIF('SP List (I-REAP)'!$C:$C,PercentDistrbtn!$B9,'SP List (I-REAP)'!$O:$O),IF($H$3="Approved Subprojects",SUMIFS('SP List (I-REAP)'!$O:$O,'SP List (I-REAP)'!$C:$C,PercentDistrbtn!$B9,'SP List (I-REAP)'!$P:$P,PercentDistrbtn!$H$3),IF($H$3="Pipelined Subprojects",SUMIFS('SP List (I-REAP)'!$O:$O,'SP List (I-REAP)'!$C:$C,PercentDistrbtn!$B9,'SP List (I-REAP)'!$P:$P,PercentDistrbtn!$H$3))))/1000000</f>
        <v>0</v>
      </c>
      <c r="E9" s="34"/>
      <c r="F9" s="62"/>
      <c r="G9" s="53"/>
      <c r="I9" s="30" t="s">
        <v>19</v>
      </c>
      <c r="J9" s="31" t="str">
        <f>+C19</f>
        <v>0</v>
      </c>
      <c r="L9" s="30" t="s">
        <v>19</v>
      </c>
      <c r="M9" s="32" t="str">
        <f>+D19</f>
        <v>0</v>
      </c>
    </row>
    <row r="10" spans="1:14">
      <c r="B10" s="50" t="s">
        <v>14</v>
      </c>
      <c r="C10" s="53" t="str">
        <f>IF($H$3="Entire Portfolio",COUNTIF('SP List (I-REAP)'!$C:$C,PercentDistrbtn!$B10),IF($H$3="Approved Subprojects",COUNTIFS('SP List (I-REAP)'!$C:$C,PercentDistrbtn!$B10,'SP List (I-REAP)'!$P:$P,$H$3),IF($H$3="Pipelined Subprojects",COUNTIFS('SP List (I-REAP)'!$C:$C,PercentDistrbtn!$B10,'SP List (I-REAP)'!$P:$P,$H$3))))</f>
        <v>0</v>
      </c>
      <c r="D10" s="34" t="str">
        <f>IF($H$3="Entire Portfolio",SUMIF('SP List (I-REAP)'!$C:$C,PercentDistrbtn!$B10,'SP List (I-REAP)'!$O:$O),IF($H$3="Approved Subprojects",SUMIFS('SP List (I-REAP)'!$O:$O,'SP List (I-REAP)'!$C:$C,PercentDistrbtn!$B10,'SP List (I-REAP)'!$P:$P,PercentDistrbtn!$H$3),IF($H$3="Pipelined Subprojects",SUMIFS('SP List (I-REAP)'!$O:$O,'SP List (I-REAP)'!$C:$C,PercentDistrbtn!$B10,'SP List (I-REAP)'!$P:$P,PercentDistrbtn!$H$3))))/1000000</f>
        <v>0</v>
      </c>
      <c r="E10" s="34"/>
      <c r="F10" s="62"/>
      <c r="G10" s="53"/>
      <c r="I10" s="4" t="s">
        <v>2002</v>
      </c>
      <c r="J10" s="2" t="str">
        <f>+J6+J7+J8+J9</f>
        <v>0</v>
      </c>
      <c r="L10" s="4" t="s">
        <v>2002</v>
      </c>
      <c r="M10" s="3" t="str">
        <f>+M6+M7+M8+M9</f>
        <v>0</v>
      </c>
    </row>
    <row r="11" spans="1:14">
      <c r="B11" s="49" t="s">
        <v>10</v>
      </c>
      <c r="C11" s="52" t="str">
        <f>SUM(C12:C14)</f>
        <v>0</v>
      </c>
      <c r="D11" s="55" t="str">
        <f>SUM(D12:D14)</f>
        <v>0</v>
      </c>
      <c r="E11" s="57" t="str">
        <f>+D11/$D$26</f>
        <v>0</v>
      </c>
      <c r="F11" s="61"/>
      <c r="G11" s="64" t="str">
        <f>+C11/$C$26</f>
        <v>0</v>
      </c>
    </row>
    <row r="12" spans="1:14">
      <c r="B12" s="50" t="s">
        <v>18</v>
      </c>
      <c r="C12" s="53" t="str">
        <f>IF($H$3="Entire Portfolio",COUNTIF('SP List (I-REAP)'!$C:$C,PercentDistrbtn!$B12),IF($H$3="Approved Subprojects",COUNTIFS('SP List (I-REAP)'!$C:$C,PercentDistrbtn!$B12,'SP List (I-REAP)'!$P:$P,$H$3),IF($H$3="Pipelined Subprojects",COUNTIFS('SP List (I-REAP)'!$C:$C,PercentDistrbtn!$B12,'SP List (I-REAP)'!$P:$P,$H$3))))</f>
        <v>0</v>
      </c>
      <c r="D12" s="34" t="str">
        <f>IF($H$3="Entire Portfolio",SUMIF('SP List (I-REAP)'!$C:$C,PercentDistrbtn!$B12,'SP List (I-REAP)'!$O:$O),IF($H$3="Approved Subprojects",SUMIFS('SP List (I-REAP)'!$O:$O,'SP List (I-REAP)'!$C:$C,PercentDistrbtn!$B12,'SP List (I-REAP)'!$P:$P,PercentDistrbtn!$H$3),IF($H$3="Pipelined Subprojects",SUMIFS('SP List (I-REAP)'!$O:$O,'SP List (I-REAP)'!$C:$C,PercentDistrbtn!$B12,'SP List (I-REAP)'!$P:$P,PercentDistrbtn!$H$3))))/1000000</f>
        <v>0</v>
      </c>
      <c r="E12" s="34"/>
      <c r="F12" s="62"/>
      <c r="G12" s="53"/>
    </row>
    <row r="13" spans="1:14">
      <c r="B13" s="50" t="s">
        <v>22</v>
      </c>
      <c r="C13" s="53" t="str">
        <f>IF($H$3="Entire Portfolio",COUNTIF('SP List (I-REAP)'!$C:$C,PercentDistrbtn!$B13),IF($H$3="Approved Subprojects",COUNTIFS('SP List (I-REAP)'!$C:$C,PercentDistrbtn!$B13,'SP List (I-REAP)'!$P:$P,$H$3),IF($H$3="Pipelined Subprojects",COUNTIFS('SP List (I-REAP)'!$C:$C,PercentDistrbtn!$B13,'SP List (I-REAP)'!$P:$P,$H$3))))</f>
        <v>0</v>
      </c>
      <c r="D13" s="34" t="str">
        <f>IF($H$3="Entire Portfolio",SUMIF('SP List (I-REAP)'!$C:$C,PercentDistrbtn!$B13,'SP List (I-REAP)'!$O:$O),IF($H$3="Approved Subprojects",SUMIFS('SP List (I-REAP)'!$O:$O,'SP List (I-REAP)'!$C:$C,PercentDistrbtn!$B13,'SP List (I-REAP)'!$P:$P,PercentDistrbtn!$H$3),IF($H$3="Pipelined Subprojects",SUMIFS('SP List (I-REAP)'!$O:$O,'SP List (I-REAP)'!$C:$C,PercentDistrbtn!$B13,'SP List (I-REAP)'!$P:$P,PercentDistrbtn!$H$3))))/1000000</f>
        <v>0</v>
      </c>
      <c r="E13" s="34"/>
      <c r="F13" s="62"/>
      <c r="G13" s="53"/>
    </row>
    <row r="14" spans="1:14">
      <c r="B14" s="50" t="s">
        <v>24</v>
      </c>
      <c r="C14" s="53" t="str">
        <f>IF($H$3="Entire Portfolio",COUNTIF('SP List (I-REAP)'!$C:$C,PercentDistrbtn!$B14),IF($H$3="Approved Subprojects",COUNTIFS('SP List (I-REAP)'!$C:$C,PercentDistrbtn!$B14,'SP List (I-REAP)'!$P:$P,$H$3),IF($H$3="Pipelined Subprojects",COUNTIFS('SP List (I-REAP)'!$C:$C,PercentDistrbtn!$B14,'SP List (I-REAP)'!$P:$P,$H$3))))</f>
        <v>0</v>
      </c>
      <c r="D14" s="34" t="str">
        <f>IF($H$3="Entire Portfolio",SUMIF('SP List (I-REAP)'!$C:$C,PercentDistrbtn!$B14,'SP List (I-REAP)'!$O:$O),IF($H$3="Approved Subprojects",SUMIFS('SP List (I-REAP)'!$O:$O,'SP List (I-REAP)'!$C:$C,PercentDistrbtn!$B14,'SP List (I-REAP)'!$P:$P,PercentDistrbtn!$H$3),IF($H$3="Pipelined Subprojects",SUMIFS('SP List (I-REAP)'!$O:$O,'SP List (I-REAP)'!$C:$C,PercentDistrbtn!$B14,'SP List (I-REAP)'!$P:$P,PercentDistrbtn!$H$3))))/1000000</f>
        <v>0</v>
      </c>
      <c r="E14" s="34"/>
      <c r="F14" s="62"/>
      <c r="G14" s="53"/>
    </row>
    <row r="15" spans="1:14">
      <c r="B15" s="49" t="s">
        <v>15</v>
      </c>
      <c r="C15" s="52" t="str">
        <f>SUM(C16:C18)</f>
        <v>0</v>
      </c>
      <c r="D15" s="55" t="str">
        <f>SUM(D16:D18)</f>
        <v>0</v>
      </c>
      <c r="E15" s="57" t="str">
        <f>+D15/$D$26</f>
        <v>0</v>
      </c>
      <c r="F15" s="61"/>
      <c r="G15" s="64" t="str">
        <f>+C15/$C$26</f>
        <v>0</v>
      </c>
    </row>
    <row r="16" spans="1:14">
      <c r="B16" s="50" t="s">
        <v>26</v>
      </c>
      <c r="C16" s="53" t="str">
        <f>IF($H$3="Entire Portfolio",COUNTIF('SP List (I-REAP)'!$C:$C,PercentDistrbtn!$B16),IF($H$3="Approved Subprojects",COUNTIFS('SP List (I-REAP)'!$C:$C,PercentDistrbtn!$B16,'SP List (I-REAP)'!$P:$P,$H$3),IF($H$3="Pipelined Subprojects",COUNTIFS('SP List (I-REAP)'!$C:$C,PercentDistrbtn!$B16,'SP List (I-REAP)'!$P:$P,$H$3))))</f>
        <v>0</v>
      </c>
      <c r="D16" s="34" t="str">
        <f>IF($H$3="Entire Portfolio",SUMIF('SP List (I-REAP)'!$C:$C,PercentDistrbtn!$B16,'SP List (I-REAP)'!$O:$O),IF($H$3="Approved Subprojects",SUMIFS('SP List (I-REAP)'!$O:$O,'SP List (I-REAP)'!$C:$C,PercentDistrbtn!$B16,'SP List (I-REAP)'!$P:$P,PercentDistrbtn!$H$3),IF($H$3="Pipelined Subprojects",SUMIFS('SP List (I-REAP)'!$O:$O,'SP List (I-REAP)'!$C:$C,PercentDistrbtn!$B16,'SP List (I-REAP)'!$P:$P,PercentDistrbtn!$H$3))))/1000000</f>
        <v>0</v>
      </c>
      <c r="E16" s="34"/>
      <c r="F16" s="62"/>
      <c r="G16" s="53"/>
    </row>
    <row r="17" spans="1:14">
      <c r="B17" s="63" t="s">
        <v>28</v>
      </c>
      <c r="C17" s="53" t="str">
        <f>IF($H$3="Entire Portfolio",COUNTIF('SP List (I-REAP)'!$C:$C,PercentDistrbtn!$B17),IF($H$3="Approved Subprojects",COUNTIFS('SP List (I-REAP)'!$C:$C,PercentDistrbtn!$B17,'SP List (I-REAP)'!$P:$P,$H$3),IF($H$3="Pipelined Subprojects",COUNTIFS('SP List (I-REAP)'!$C:$C,PercentDistrbtn!$B17,'SP List (I-REAP)'!$P:$P,$H$3))))</f>
        <v>0</v>
      </c>
      <c r="D17" s="34" t="str">
        <f>IF($H$3="Entire Portfolio",SUMIF('SP List (I-REAP)'!$C:$C,PercentDistrbtn!$B17,'SP List (I-REAP)'!$O:$O),IF($H$3="Approved Subprojects",SUMIFS('SP List (I-REAP)'!$O:$O,'SP List (I-REAP)'!$C:$C,PercentDistrbtn!$B17,'SP List (I-REAP)'!$P:$P,PercentDistrbtn!$H$3),IF($H$3="Pipelined Subprojects",SUMIFS('SP List (I-REAP)'!$O:$O,'SP List (I-REAP)'!$C:$C,PercentDistrbtn!$B17,'SP List (I-REAP)'!$P:$P,PercentDistrbtn!$H$3))))/1000000</f>
        <v>0</v>
      </c>
      <c r="E17" s="34"/>
      <c r="F17" s="62"/>
      <c r="G17" s="53"/>
    </row>
    <row r="18" spans="1:14">
      <c r="B18" s="63" t="s">
        <v>30</v>
      </c>
      <c r="C18" s="53" t="str">
        <f>IF($H$3="Entire Portfolio",COUNTIF('SP List (I-REAP)'!$C:$C,PercentDistrbtn!$B18),IF($H$3="Approved Subprojects",COUNTIFS('SP List (I-REAP)'!$C:$C,PercentDistrbtn!$B18,'SP List (I-REAP)'!$P:$P,$H$3),IF($H$3="Pipelined Subprojects",COUNTIFS('SP List (I-REAP)'!$C:$C,PercentDistrbtn!$B18,'SP List (I-REAP)'!$P:$P,$H$3))))</f>
        <v>0</v>
      </c>
      <c r="D18" s="34" t="str">
        <f>IF($H$3="Entire Portfolio",SUMIF('SP List (I-REAP)'!$C:$C,PercentDistrbtn!$B18,'SP List (I-REAP)'!$O:$O),IF($H$3="Approved Subprojects",SUMIFS('SP List (I-REAP)'!$O:$O,'SP List (I-REAP)'!$C:$C,PercentDistrbtn!$B18,'SP List (I-REAP)'!$P:$P,PercentDistrbtn!$H$3),IF($H$3="Pipelined Subprojects",SUMIFS('SP List (I-REAP)'!$O:$O,'SP List (I-REAP)'!$C:$C,PercentDistrbtn!$B18,'SP List (I-REAP)'!$P:$P,PercentDistrbtn!$H$3))))/1000000</f>
        <v>0</v>
      </c>
      <c r="E18" s="34"/>
      <c r="F18" s="62"/>
      <c r="G18" s="53"/>
    </row>
    <row r="19" spans="1:14">
      <c r="B19" s="49" t="s">
        <v>19</v>
      </c>
      <c r="C19" s="52" t="str">
        <f>SUM(C20:C25)</f>
        <v>0</v>
      </c>
      <c r="D19" s="55" t="str">
        <f>SUM(D20:D25)</f>
        <v>0</v>
      </c>
      <c r="E19" s="57" t="str">
        <f>+D19/$D$26</f>
        <v>0</v>
      </c>
      <c r="F19" s="61"/>
      <c r="G19" s="64" t="str">
        <f>+C19/$C$26</f>
        <v>0</v>
      </c>
    </row>
    <row r="20" spans="1:14">
      <c r="B20" s="50" t="s">
        <v>32</v>
      </c>
      <c r="C20" s="53" t="str">
        <f>IF($H$3="Entire Portfolio",COUNTIF('SP List (I-REAP)'!$C:$C,PercentDistrbtn!$B20),IF($H$3="Approved Subprojects",COUNTIFS('SP List (I-REAP)'!$C:$C,PercentDistrbtn!$B20,'SP List (I-REAP)'!$P:$P,$H$3),IF($H$3="Pipelined Subprojects",COUNTIFS('SP List (I-REAP)'!$C:$C,PercentDistrbtn!$B20,'SP List (I-REAP)'!$P:$P,$H$3))))</f>
        <v>0</v>
      </c>
      <c r="D20" s="34" t="str">
        <f>IF($H$3="Entire Portfolio",SUMIF('SP List (I-REAP)'!$C:$C,PercentDistrbtn!$B20,'SP List (I-REAP)'!$O:$O),IF($H$3="Approved Subprojects",SUMIFS('SP List (I-REAP)'!$O:$O,'SP List (I-REAP)'!$C:$C,PercentDistrbtn!$B20,'SP List (I-REAP)'!$P:$P,PercentDistrbtn!$H$3),IF($H$3="Pipelined Subprojects",SUMIFS('SP List (I-REAP)'!$O:$O,'SP List (I-REAP)'!$C:$C,PercentDistrbtn!$B20,'SP List (I-REAP)'!$P:$P,PercentDistrbtn!$H$3))))/1000000</f>
        <v>0</v>
      </c>
      <c r="E20" s="34"/>
      <c r="F20" s="62"/>
      <c r="G20" s="53"/>
    </row>
    <row r="21" spans="1:14">
      <c r="B21" s="50" t="s">
        <v>34</v>
      </c>
      <c r="C21" s="53" t="str">
        <f>IF($H$3="Entire Portfolio",COUNTIF('SP List (I-REAP)'!$C:$C,PercentDistrbtn!$B21),IF($H$3="Approved Subprojects",COUNTIFS('SP List (I-REAP)'!$C:$C,PercentDistrbtn!$B21,'SP List (I-REAP)'!$P:$P,$H$3),IF($H$3="Pipelined Subprojects",COUNTIFS('SP List (I-REAP)'!$C:$C,PercentDistrbtn!$B21,'SP List (I-REAP)'!$P:$P,$H$3))))</f>
        <v>0</v>
      </c>
      <c r="D21" s="34" t="str">
        <f>IF($H$3="Entire Portfolio",SUMIF('SP List (I-REAP)'!$C:$C,PercentDistrbtn!$B21,'SP List (I-REAP)'!$O:$O),IF($H$3="Approved Subprojects",SUMIFS('SP List (I-REAP)'!$O:$O,'SP List (I-REAP)'!$C:$C,PercentDistrbtn!$B21,'SP List (I-REAP)'!$P:$P,PercentDistrbtn!$H$3),IF($H$3="Pipelined Subprojects",SUMIFS('SP List (I-REAP)'!$O:$O,'SP List (I-REAP)'!$C:$C,PercentDistrbtn!$B21,'SP List (I-REAP)'!$P:$P,PercentDistrbtn!$H$3))))/1000000</f>
        <v>0</v>
      </c>
      <c r="E21" s="34"/>
      <c r="F21" s="62"/>
      <c r="G21" s="53"/>
    </row>
    <row r="22" spans="1:14">
      <c r="B22" s="50" t="s">
        <v>36</v>
      </c>
      <c r="C22" s="53" t="str">
        <f>IF($H$3="Entire Portfolio",COUNTIF('SP List (I-REAP)'!$C:$C,PercentDistrbtn!$B22),IF($H$3="Approved Subprojects",COUNTIFS('SP List (I-REAP)'!$C:$C,PercentDistrbtn!$B22,'SP List (I-REAP)'!$P:$P,$H$3),IF($H$3="Pipelined Subprojects",COUNTIFS('SP List (I-REAP)'!$C:$C,PercentDistrbtn!$B22,'SP List (I-REAP)'!$P:$P,$H$3))))</f>
        <v>0</v>
      </c>
      <c r="D22" s="34" t="str">
        <f>IF($H$3="Entire Portfolio",SUMIF('SP List (I-REAP)'!$C:$C,PercentDistrbtn!$B22,'SP List (I-REAP)'!$O:$O),IF($H$3="Approved Subprojects",SUMIFS('SP List (I-REAP)'!$O:$O,'SP List (I-REAP)'!$C:$C,PercentDistrbtn!$B22,'SP List (I-REAP)'!$P:$P,PercentDistrbtn!$H$3),IF($H$3="Pipelined Subprojects",SUMIFS('SP List (I-REAP)'!$O:$O,'SP List (I-REAP)'!$C:$C,PercentDistrbtn!$B22,'SP List (I-REAP)'!$P:$P,PercentDistrbtn!$H$3))))/1000000</f>
        <v>0</v>
      </c>
      <c r="E22" s="34"/>
      <c r="F22" s="62"/>
      <c r="G22" s="53"/>
    </row>
    <row r="23" spans="1:14">
      <c r="B23" s="50" t="s">
        <v>38</v>
      </c>
      <c r="C23" s="53" t="str">
        <f>IF($H$3="Entire Portfolio",COUNTIF('SP List (I-REAP)'!$C:$C,PercentDistrbtn!$B23),IF($H$3="Approved Subprojects",COUNTIFS('SP List (I-REAP)'!$C:$C,PercentDistrbtn!$B23,'SP List (I-REAP)'!$P:$P,$H$3),IF($H$3="Pipelined Subprojects",COUNTIFS('SP List (I-REAP)'!$C:$C,PercentDistrbtn!$B23,'SP List (I-REAP)'!$P:$P,$H$3))))</f>
        <v>0</v>
      </c>
      <c r="D23" s="34" t="str">
        <f>IF($H$3="Entire Portfolio",SUMIF('SP List (I-REAP)'!$C:$C,PercentDistrbtn!$B23,'SP List (I-REAP)'!$O:$O),IF($H$3="Approved Subprojects",SUMIFS('SP List (I-REAP)'!$O:$O,'SP List (I-REAP)'!$C:$C,PercentDistrbtn!$B23,'SP List (I-REAP)'!$P:$P,PercentDistrbtn!$H$3),IF($H$3="Pipelined Subprojects",SUMIFS('SP List (I-REAP)'!$O:$O,'SP List (I-REAP)'!$C:$C,PercentDistrbtn!$B23,'SP List (I-REAP)'!$P:$P,PercentDistrbtn!$H$3))))/1000000</f>
        <v>0</v>
      </c>
      <c r="E23" s="34"/>
      <c r="F23" s="62"/>
      <c r="G23" s="53"/>
    </row>
    <row r="24" spans="1:14">
      <c r="B24" s="50" t="s">
        <v>40</v>
      </c>
      <c r="C24" s="53" t="str">
        <f>IF($H$3="Entire Portfolio",COUNTIF('SP List (I-REAP)'!$C:$C,PercentDistrbtn!$B24),IF($H$3="Approved Subprojects",COUNTIFS('SP List (I-REAP)'!$C:$C,PercentDistrbtn!$B24,'SP List (I-REAP)'!$P:$P,$H$3),IF($H$3="Pipelined Subprojects",COUNTIFS('SP List (I-REAP)'!$C:$C,PercentDistrbtn!$B24,'SP List (I-REAP)'!$P:$P,$H$3))))</f>
        <v>0</v>
      </c>
      <c r="D24" s="34" t="str">
        <f>IF($H$3="Entire Portfolio",SUMIF('SP List (I-REAP)'!$C:$C,PercentDistrbtn!$B24,'SP List (I-REAP)'!$O:$O),IF($H$3="Approved Subprojects",SUMIFS('SP List (I-REAP)'!$O:$O,'SP List (I-REAP)'!$C:$C,PercentDistrbtn!$B24,'SP List (I-REAP)'!$P:$P,PercentDistrbtn!$H$3),IF($H$3="Pipelined Subprojects",SUMIFS('SP List (I-REAP)'!$O:$O,'SP List (I-REAP)'!$C:$C,PercentDistrbtn!$B24,'SP List (I-REAP)'!$P:$P,PercentDistrbtn!$H$3))))/1000000</f>
        <v>0</v>
      </c>
      <c r="E24" s="34"/>
      <c r="F24" s="62"/>
      <c r="G24" s="53"/>
    </row>
    <row r="25" spans="1:14">
      <c r="B25" s="28" t="s">
        <v>42</v>
      </c>
      <c r="C25" s="53" t="str">
        <f>IF($H$3="Entire Portfolio",COUNTIF('SP List (I-REAP)'!$C:$C,PercentDistrbtn!$B25),IF($H$3="Approved Subprojects",COUNTIFS('SP List (I-REAP)'!$C:$C,PercentDistrbtn!$B25,'SP List (I-REAP)'!$P:$P,$H$3),IF($H$3="Pipelined Subprojects",COUNTIFS('SP List (I-REAP)'!$C:$C,PercentDistrbtn!$B25,'SP List (I-REAP)'!$P:$P,$H$3))))</f>
        <v>0</v>
      </c>
      <c r="D25" s="34" t="str">
        <f>IF($H$3="Entire Portfolio",SUMIF('SP List (I-REAP)'!$C:$C,PercentDistrbtn!$B25,'SP List (I-REAP)'!$O:$O),IF($H$3="Approved Subprojects",SUMIFS('SP List (I-REAP)'!$O:$O,'SP List (I-REAP)'!$C:$C,PercentDistrbtn!$B25,'SP List (I-REAP)'!$P:$P,PercentDistrbtn!$H$3),IF($H$3="Pipelined Subprojects",SUMIFS('SP List (I-REAP)'!$O:$O,'SP List (I-REAP)'!$C:$C,PercentDistrbtn!$B25,'SP List (I-REAP)'!$P:$P,PercentDistrbtn!$H$3))))/1000000</f>
        <v>0</v>
      </c>
      <c r="E25" s="34"/>
      <c r="F25" s="62"/>
      <c r="G25" s="53"/>
    </row>
    <row r="26" spans="1:14">
      <c r="B26" s="51" t="s">
        <v>2002</v>
      </c>
      <c r="C26" s="54" t="str">
        <f>+C6+C11+C15+C19</f>
        <v>0</v>
      </c>
      <c r="D26" s="56" t="str">
        <f>+D6+D11+D15+D19</f>
        <v>0</v>
      </c>
      <c r="E26" s="58" t="str">
        <f>+D26/$D$26</f>
        <v>0</v>
      </c>
      <c r="F26" s="61"/>
      <c r="G26" s="65" t="str">
        <f>+G6+G11+G15+G19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:D4"/>
    <mergeCell ref="H3:J3"/>
  </mergeCells>
  <dataValidations count="3">
    <dataValidation type="list" allowBlank="1" showDropDown="0" showInputMessage="1" showErrorMessage="1" sqref="H3">
      <formula1>stage</formula1>
    </dataValidation>
    <dataValidation type="list" allowBlank="1" showDropDown="0" showInputMessage="1" showErrorMessage="1" sqref="I3">
      <formula1>stage</formula1>
    </dataValidation>
    <dataValidation type="list" allowBlank="1" showDropDown="0" showInputMessage="1" showErrorMessage="1" sqref="J3">
      <formula1>stage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69"/>
  <sheetViews>
    <sheetView tabSelected="0" workbookViewId="0" zoomScale="110" zoomScaleNormal="110" showGridLines="false" showRowColHeaders="1">
      <selection activeCell="G3" sqref="G3"/>
    </sheetView>
  </sheetViews>
  <sheetFormatPr defaultRowHeight="14.4" defaultColWidth="8.83203125" outlineLevelRow="0" outlineLevelCol="0"/>
  <cols>
    <col min="1" max="1" width="28.1640625" customWidth="true" style="82"/>
    <col min="2" max="2" width="10.5" customWidth="true" style="82"/>
    <col min="3" max="3" width="8.5" customWidth="true" style="82"/>
    <col min="4" max="4" width="7.1640625" customWidth="true" style="82"/>
    <col min="5" max="5" width="9.33203125" customWidth="true" style="82"/>
    <col min="6" max="6" width="9.6640625" customWidth="true" style="82"/>
    <col min="7" max="7" width="8.83203125" style="82"/>
    <col min="8" max="8" width="14.83203125" customWidth="true" style="82"/>
    <col min="9" max="9" width="3.1640625" customWidth="true" style="83"/>
    <col min="10" max="10" width="8.83203125" style="82"/>
  </cols>
  <sheetData>
    <row r="1" spans="1:11" customHeight="1" ht="16">
      <c r="A1" s="188" t="s">
        <v>1993</v>
      </c>
    </row>
    <row r="2" spans="1:11" customHeight="1" ht="17">
      <c r="A2" s="188" t="s">
        <v>2003</v>
      </c>
    </row>
    <row r="3" spans="1:11" customHeight="1" ht="20">
      <c r="A3" s="283" t="str">
        <f>+PercentDistrbtn!B4</f>
        <v>0</v>
      </c>
      <c r="B3" s="283"/>
      <c r="C3" s="283"/>
      <c r="G3" s="278" t="s">
        <v>2</v>
      </c>
      <c r="H3" s="280"/>
    </row>
    <row r="5" spans="1:11" customHeight="1" ht="15">
      <c r="A5" s="282" t="s">
        <v>2004</v>
      </c>
      <c r="B5" s="281" t="s">
        <v>1997</v>
      </c>
      <c r="C5" s="237" t="s">
        <v>2005</v>
      </c>
      <c r="D5" s="238"/>
      <c r="E5" s="238"/>
      <c r="F5" s="238"/>
      <c r="G5" s="238"/>
      <c r="H5" s="239"/>
    </row>
    <row r="6" spans="1:11" customHeight="1" ht="49">
      <c r="A6" s="282"/>
      <c r="B6" s="281"/>
      <c r="C6" s="144" t="s">
        <v>2006</v>
      </c>
      <c r="D6" s="145" t="s">
        <v>2007</v>
      </c>
      <c r="E6" s="145" t="s">
        <v>2008</v>
      </c>
      <c r="F6" s="144" t="s">
        <v>2009</v>
      </c>
      <c r="G6" s="144" t="s">
        <v>2010</v>
      </c>
      <c r="H6" s="143" t="s">
        <v>2011</v>
      </c>
    </row>
    <row r="7" spans="1:11" customHeight="1" ht="14.25">
      <c r="A7" s="85" t="s">
        <v>6</v>
      </c>
      <c r="B7" s="86" t="str">
        <f>+B12+B26+B8</f>
        <v>0</v>
      </c>
      <c r="C7" s="87" t="str">
        <f>+C12+C26+C8</f>
        <v>0</v>
      </c>
      <c r="D7" s="87" t="str">
        <f>+D12+D26+D8</f>
        <v>0</v>
      </c>
      <c r="E7" s="87" t="str">
        <f>+E12+E26+E8</f>
        <v>0</v>
      </c>
      <c r="F7" s="87" t="str">
        <f>+F12+F26+F8</f>
        <v>0</v>
      </c>
      <c r="G7" s="87" t="str">
        <f>+G12+G26+G8</f>
        <v>0</v>
      </c>
      <c r="H7" s="87" t="str">
        <f>+H12+H26+H8</f>
        <v>0</v>
      </c>
      <c r="K7" s="88"/>
    </row>
    <row r="8" spans="1:11" customHeight="1" ht="14.25">
      <c r="A8" s="89" t="s">
        <v>136</v>
      </c>
      <c r="B8" s="90" t="str">
        <f>SUM(B9:B11)</f>
        <v>0</v>
      </c>
      <c r="C8" s="91" t="str">
        <f>SUM(C9:C11)</f>
        <v>0</v>
      </c>
      <c r="D8" s="91" t="str">
        <f>SUM(D9:D11)</f>
        <v>0</v>
      </c>
      <c r="E8" s="91" t="str">
        <f>SUM(E9:E11)</f>
        <v>0</v>
      </c>
      <c r="F8" s="91" t="str">
        <f>SUM(F9:F11)</f>
        <v>0</v>
      </c>
      <c r="G8" s="91" t="str">
        <f>SUM(G9:G11)</f>
        <v>0</v>
      </c>
      <c r="H8" s="91" t="str">
        <f>SUM(H9:H11)</f>
        <v>0</v>
      </c>
    </row>
    <row r="9" spans="1:11" customHeight="1" ht="14.25">
      <c r="A9" s="92" t="s">
        <v>292</v>
      </c>
      <c r="B9" s="93" t="str">
        <f>IF($G$3="Entire Portfolio",COUNTIFS('SP List (I-REAP)'!$J:$J,StatusFundModeSourceCluster!$A9,'SP List (I-REAP)'!$Q:$Q,StatusFundModeSourceCluster!$A$8),IF($G$3="Luzon A",COUNTIFS('SP List (I-REAP)'!$J:$J,StatusFundModeSourceCluster!$A9,'SP List (I-REAP)'!$Q:$Q,StatusFundModeSourceCluster!$A$8,'SP List (I-REAP)'!$B:$B,StatusFundModeSourceCluster!$G$3),IF($G$3="Luzon B",COUNTIFS('SP List (I-REAP)'!$J:$J,StatusFundModeSourceCluster!$A9,'SP List (I-REAP)'!$Q:$Q,StatusFundModeSourceCluster!$A$8,'SP List (I-REAP)'!$B:$B,StatusFundModeSourceCluster!$G$3),IF($G$3="Visayas",COUNTIFS('SP List (I-REAP)'!$J:$J,StatusFundModeSourceCluster!$A9,'SP List (I-REAP)'!$Q:$Q,StatusFundModeSourceCluster!$A$8,'SP List (I-REAP)'!$B:$B,StatusFundModeSourceCluster!$G$3),IF($G$3="Mindanao",COUNTIFS('SP List (I-REAP)'!$J:$J,StatusFundModeSourceCluster!$A9,'SP List (I-REAP)'!$Q:$Q,StatusFundModeSourceCluster!$A$8,'SP List (I-REAP)'!$B:$B,StatusFundModeSourceCluster!$G$3))))))</f>
        <v>0</v>
      </c>
      <c r="C9" s="94" t="str">
        <f>IF($G$3="Entire Portfolio",SUMIFS('SP List (I-REAP)'!$K:$K,'SP List (I-REAP)'!$J:$J,StatusFundModeSourceCluster!$A9,'SP List (I-REAP)'!$Q:$Q,StatusFundModeSourceCluster!$A$8),IF($G$3="Luzon A",SUMIFS('SP List (I-REAP)'!$K:$K,'SP List (I-REAP)'!$J:$J,StatusFundModeSourceCluster!$A9,'SP List (I-REAP)'!$Q:$Q,StatusFundModeSourceCluster!$A$8,'SP List (I-REAP)'!$B:$B,$G$3),IF($G$3="Luzon B",SUMIFS('SP List (I-REAP)'!$K:$K,'SP List (I-REAP)'!$J:$J,StatusFundModeSourceCluster!$A9,'SP List (I-REAP)'!$Q:$Q,StatusFundModeSourceCluster!$A$8,'SP List (I-REAP)'!$B:$B,$G$3),IF($G$3="Visayas",SUMIFS('SP List (I-REAP)'!$K:$K,'SP List (I-REAP)'!$J:$J,StatusFundModeSourceCluster!$A9,'SP List (I-REAP)'!$Q:$Q,StatusFundModeSourceCluster!$A$8,'SP List (I-REAP)'!$B:$B,$G$3),IF($G$3="Mindanao",SUMIFS('SP List (I-REAP)'!$K:$K,'SP List (I-REAP)'!$J:$J,StatusFundModeSourceCluster!$A9,'SP List (I-REAP)'!$Q:$Q,StatusFundModeSourceCluster!$A$8,'SP List (I-REAP)'!$B:$B,$G$3))))))/1000000</f>
        <v>0</v>
      </c>
      <c r="D9" s="94" t="str">
        <f>IF($G$3="Entire Portfolio",SUMIFS('SP List (I-REAP)'!$M:$M,'SP List (I-REAP)'!$J:$J,StatusFundModeSourceCluster!$A9,'SP List (I-REAP)'!$Q:$Q,StatusFundModeSourceCluster!$A$8),IF($G$3="Luzon A",SUMIFS('SP List (I-REAP)'!$M:$M,'SP List (I-REAP)'!$J:$J,StatusFundModeSourceCluster!$A9,'SP List (I-REAP)'!$Q:$Q,StatusFundModeSourceCluster!$A$8,'SP List (I-REAP)'!$B:$B,$G$3),IF($G$3="Luzon B",SUMIFS('SP List (I-REAP)'!$M:$M,'SP List (I-REAP)'!$J:$J,StatusFundModeSourceCluster!$A9,'SP List (I-REAP)'!$Q:$Q,StatusFundModeSourceCluster!$A$8,'SP List (I-REAP)'!$B:$B,$G$3),IF($G$3="Visayas",SUMIFS('SP List (I-REAP)'!$M:$M,'SP List (I-REAP)'!$J:$J,StatusFundModeSourceCluster!$A9,'SP List (I-REAP)'!$Q:$Q,StatusFundModeSourceCluster!$A$8,'SP List (I-REAP)'!$B:$B,$G$3),IF($G$3="Mindanao",SUMIFS('SP List (I-REAP)'!$M:$M,'SP List (I-REAP)'!$J:$J,StatusFundModeSourceCluster!$A9,'SP List (I-REAP)'!$Q:$Q,StatusFundModeSourceCluster!$A$8,'SP List (I-REAP)'!$B:$B,$G$3))))))/1000000</f>
        <v>0</v>
      </c>
      <c r="E9" s="94" t="str">
        <f>+C9+D9</f>
        <v>0</v>
      </c>
      <c r="F9" s="94" t="str">
        <f>IF($G$3="Entire Portfolio",SUMIFS('SP List (I-REAP)'!$L:$L,'SP List (I-REAP)'!$J:$J,StatusFundModeSourceCluster!$A9,'SP List (I-REAP)'!$Q:$Q,StatusFundModeSourceCluster!$A$8),IF($G$3="Luzon A",SUMIFS('SP List (I-REAP)'!$L:$L,'SP List (I-REAP)'!$J:$J,StatusFundModeSourceCluster!$A9,'SP List (I-REAP)'!$Q:$Q,StatusFundModeSourceCluster!$A$8,'SP List (I-REAP)'!$B:$B,$G$3),IF($G$3="Luzon B",SUMIFS('SP List (I-REAP)'!$L:$L,'SP List (I-REAP)'!$J:$J,StatusFundModeSourceCluster!$A9,'SP List (I-REAP)'!$Q:$Q,StatusFundModeSourceCluster!$A$8,'SP List (I-REAP)'!$B:$B,$G$3),IF($G$3="Visayas",SUMIFS('SP List (I-REAP)'!$L:$L,'SP List (I-REAP)'!$J:$J,StatusFundModeSourceCluster!$A9,'SP List (I-REAP)'!$Q:$Q,StatusFundModeSourceCluster!$A$8,'SP List (I-REAP)'!$B:$B,$G$3),IF($G$3="Mindanao",SUMIFS('SP List (I-REAP)'!$L:$L,'SP List (I-REAP)'!$J:$J,StatusFundModeSourceCluster!$A9,'SP List (I-REAP)'!$Q:$Q,StatusFundModeSourceCluster!$A$8,'SP List (I-REAP)'!$B:$B,$G$3))))))/1000000</f>
        <v>0</v>
      </c>
      <c r="G9" s="94" t="str">
        <f>IF($G$3="Entire Portfolio",SUMIFS('SP List (I-REAP)'!$N:$N,'SP List (I-REAP)'!$J:$J,StatusFundModeSourceCluster!$A9,'SP List (I-REAP)'!$Q:$Q,StatusFundModeSourceCluster!$A$8),IF($G$3="Luzon A",SUMIFS('SP List (I-REAP)'!$N:$N,'SP List (I-REAP)'!$J:$J,StatusFundModeSourceCluster!$A9,'SP List (I-REAP)'!$Q:$Q,StatusFundModeSourceCluster!$A$8,'SP List (I-REAP)'!$B:$B,$G$3),IF($G$3="Luzon B",SUMIFS('SP List (I-REAP)'!$N:$N,'SP List (I-REAP)'!$J:$J,StatusFundModeSourceCluster!$A9,'SP List (I-REAP)'!$Q:$Q,StatusFundModeSourceCluster!$A$8,'SP List (I-REAP)'!$B:$B,$G$3),IF($G$3="Visayas",SUMIFS('SP List (I-REAP)'!$N:$N,'SP List (I-REAP)'!$J:$J,StatusFundModeSourceCluster!$A9,'SP List (I-REAP)'!$Q:$Q,StatusFundModeSourceCluster!$A$8,'SP List (I-REAP)'!$B:$B,$G$3),IF($G$3="Mindanao",SUMIFS('SP List (I-REAP)'!$N:$N,'SP List (I-REAP)'!$J:$J,StatusFundModeSourceCluster!$A9,'SP List (I-REAP)'!$Q:$Q,StatusFundModeSourceCluster!$A$8,'SP List (I-REAP)'!$B:$B,$G$3))))))/1000000</f>
        <v>0</v>
      </c>
      <c r="H9" s="94" t="str">
        <f>+E9+F9+G9</f>
        <v>0</v>
      </c>
    </row>
    <row r="10" spans="1:11" customHeight="1" ht="14.25">
      <c r="A10" s="92" t="s">
        <v>199</v>
      </c>
      <c r="B10" s="93" t="str">
        <f>IF($G$3="Entire Portfolio",COUNTIFS('SP List (I-REAP)'!$J:$J,StatusFundModeSourceCluster!$A10,'SP List (I-REAP)'!$Q:$Q,StatusFundModeSourceCluster!$A$8),IF($G$3="Luzon A",COUNTIFS('SP List (I-REAP)'!$J:$J,StatusFundModeSourceCluster!$A10,'SP List (I-REAP)'!$Q:$Q,StatusFundModeSourceCluster!$A$8,'SP List (I-REAP)'!$B:$B,StatusFundModeSourceCluster!$G$3),IF($G$3="Luzon B",COUNTIFS('SP List (I-REAP)'!$J:$J,StatusFundModeSourceCluster!$A10,'SP List (I-REAP)'!$Q:$Q,StatusFundModeSourceCluster!$A$8,'SP List (I-REAP)'!$B:$B,StatusFundModeSourceCluster!$G$3),IF($G$3="Visayas",COUNTIFS('SP List (I-REAP)'!$J:$J,StatusFundModeSourceCluster!$A10,'SP List (I-REAP)'!$Q:$Q,StatusFundModeSourceCluster!$A$8,'SP List (I-REAP)'!$B:$B,StatusFundModeSourceCluster!$G$3),IF($G$3="Mindanao",COUNTIFS('SP List (I-REAP)'!$J:$J,StatusFundModeSourceCluster!$A10,'SP List (I-REAP)'!$Q:$Q,StatusFundModeSourceCluster!$A$8,'SP List (I-REAP)'!$B:$B,StatusFundModeSourceCluster!$G$3))))))</f>
        <v>0</v>
      </c>
      <c r="C10" s="94" t="str">
        <f>IF($G$3="Entire Portfolio",SUMIFS('SP List (I-REAP)'!$K:$K,'SP List (I-REAP)'!$J:$J,StatusFundModeSourceCluster!$A10,'SP List (I-REAP)'!$Q:$Q,StatusFundModeSourceCluster!$A$8),IF($G$3="Luzon A",SUMIFS('SP List (I-REAP)'!$K:$K,'SP List (I-REAP)'!$J:$J,StatusFundModeSourceCluster!$A10,'SP List (I-REAP)'!$Q:$Q,StatusFundModeSourceCluster!$A$8,'SP List (I-REAP)'!$B:$B,$G$3),IF($G$3="Luzon B",SUMIFS('SP List (I-REAP)'!$K:$K,'SP List (I-REAP)'!$J:$J,StatusFundModeSourceCluster!$A10,'SP List (I-REAP)'!$Q:$Q,StatusFundModeSourceCluster!$A$8,'SP List (I-REAP)'!$B:$B,$G$3),IF($G$3="Visayas",SUMIFS('SP List (I-REAP)'!$K:$K,'SP List (I-REAP)'!$J:$J,StatusFundModeSourceCluster!$A10,'SP List (I-REAP)'!$Q:$Q,StatusFundModeSourceCluster!$A$8,'SP List (I-REAP)'!$B:$B,$G$3),IF($G$3="Mindanao",SUMIFS('SP List (I-REAP)'!$K:$K,'SP List (I-REAP)'!$J:$J,StatusFundModeSourceCluster!$A10,'SP List (I-REAP)'!$Q:$Q,StatusFundModeSourceCluster!$A$8,'SP List (I-REAP)'!$B:$B,$G$3))))))/1000000</f>
        <v>0</v>
      </c>
      <c r="D10" s="94" t="str">
        <f>IF($G$3="Entire Portfolio",SUMIFS('SP List (I-REAP)'!$M:$M,'SP List (I-REAP)'!$J:$J,StatusFundModeSourceCluster!$A10,'SP List (I-REAP)'!$Q:$Q,StatusFundModeSourceCluster!$A$8),IF($G$3="Luzon A",SUMIFS('SP List (I-REAP)'!$M:$M,'SP List (I-REAP)'!$J:$J,StatusFundModeSourceCluster!$A10,'SP List (I-REAP)'!$Q:$Q,StatusFundModeSourceCluster!$A$8,'SP List (I-REAP)'!$B:$B,$G$3),IF($G$3="Luzon B",SUMIFS('SP List (I-REAP)'!$M:$M,'SP List (I-REAP)'!$J:$J,StatusFundModeSourceCluster!$A10,'SP List (I-REAP)'!$Q:$Q,StatusFundModeSourceCluster!$A$8,'SP List (I-REAP)'!$B:$B,$G$3),IF($G$3="Visayas",SUMIFS('SP List (I-REAP)'!$M:$M,'SP List (I-REAP)'!$J:$J,StatusFundModeSourceCluster!$A10,'SP List (I-REAP)'!$Q:$Q,StatusFundModeSourceCluster!$A$8,'SP List (I-REAP)'!$B:$B,$G$3),IF($G$3="Mindanao",SUMIFS('SP List (I-REAP)'!$M:$M,'SP List (I-REAP)'!$J:$J,StatusFundModeSourceCluster!$A10,'SP List (I-REAP)'!$Q:$Q,StatusFundModeSourceCluster!$A$8,'SP List (I-REAP)'!$B:$B,$G$3))))))/1000000</f>
        <v>0</v>
      </c>
      <c r="E10" s="94" t="str">
        <f>+C10+D10</f>
        <v>0</v>
      </c>
      <c r="F10" s="94" t="str">
        <f>IF($G$3="Entire Portfolio",SUMIFS('SP List (I-REAP)'!$L:$L,'SP List (I-REAP)'!$J:$J,StatusFundModeSourceCluster!$A10,'SP List (I-REAP)'!$Q:$Q,StatusFundModeSourceCluster!$A$8),IF($G$3="Luzon A",SUMIFS('SP List (I-REAP)'!$L:$L,'SP List (I-REAP)'!$J:$J,StatusFundModeSourceCluster!$A10,'SP List (I-REAP)'!$Q:$Q,StatusFundModeSourceCluster!$A$8,'SP List (I-REAP)'!$B:$B,$G$3),IF($G$3="Luzon B",SUMIFS('SP List (I-REAP)'!$L:$L,'SP List (I-REAP)'!$J:$J,StatusFundModeSourceCluster!$A10,'SP List (I-REAP)'!$Q:$Q,StatusFundModeSourceCluster!$A$8,'SP List (I-REAP)'!$B:$B,$G$3),IF($G$3="Visayas",SUMIFS('SP List (I-REAP)'!$L:$L,'SP List (I-REAP)'!$J:$J,StatusFundModeSourceCluster!$A10,'SP List (I-REAP)'!$Q:$Q,StatusFundModeSourceCluster!$A$8,'SP List (I-REAP)'!$B:$B,$G$3),IF($G$3="Mindanao",SUMIFS('SP List (I-REAP)'!$L:$L,'SP List (I-REAP)'!$J:$J,StatusFundModeSourceCluster!$A10,'SP List (I-REAP)'!$Q:$Q,StatusFundModeSourceCluster!$A$8,'SP List (I-REAP)'!$B:$B,$G$3))))))/1000000</f>
        <v>0</v>
      </c>
      <c r="G10" s="94" t="str">
        <f>IF($G$3="Entire Portfolio",SUMIFS('SP List (I-REAP)'!$N:$N,'SP List (I-REAP)'!$J:$J,StatusFundModeSourceCluster!$A10,'SP List (I-REAP)'!$Q:$Q,StatusFundModeSourceCluster!$A$8),IF($G$3="Luzon A",SUMIFS('SP List (I-REAP)'!$N:$N,'SP List (I-REAP)'!$J:$J,StatusFundModeSourceCluster!$A10,'SP List (I-REAP)'!$Q:$Q,StatusFundModeSourceCluster!$A$8,'SP List (I-REAP)'!$B:$B,$G$3),IF($G$3="Luzon B",SUMIFS('SP List (I-REAP)'!$N:$N,'SP List (I-REAP)'!$J:$J,StatusFundModeSourceCluster!$A10,'SP List (I-REAP)'!$Q:$Q,StatusFundModeSourceCluster!$A$8,'SP List (I-REAP)'!$B:$B,$G$3),IF($G$3="Visayas",SUMIFS('SP List (I-REAP)'!$N:$N,'SP List (I-REAP)'!$J:$J,StatusFundModeSourceCluster!$A10,'SP List (I-REAP)'!$Q:$Q,StatusFundModeSourceCluster!$A$8,'SP List (I-REAP)'!$B:$B,$G$3),IF($G$3="Mindanao",SUMIFS('SP List (I-REAP)'!$N:$N,'SP List (I-REAP)'!$J:$J,StatusFundModeSourceCluster!$A10,'SP List (I-REAP)'!$Q:$Q,StatusFundModeSourceCluster!$A$8,'SP List (I-REAP)'!$B:$B,$G$3))))))/1000000</f>
        <v>0</v>
      </c>
      <c r="H10" s="94" t="str">
        <f>+E10+F10+G10</f>
        <v>0</v>
      </c>
    </row>
    <row r="11" spans="1:11" customHeight="1" ht="14.25">
      <c r="A11" s="92" t="s">
        <v>135</v>
      </c>
      <c r="B11" s="93" t="str">
        <f>IF($G$3="Entire Portfolio",COUNTIFS('SP List (I-REAP)'!$J:$J,StatusFundModeSourceCluster!$A11,'SP List (I-REAP)'!$Q:$Q,StatusFundModeSourceCluster!$A$8),IF($G$3="Luzon A",COUNTIFS('SP List (I-REAP)'!$J:$J,StatusFundModeSourceCluster!$A11,'SP List (I-REAP)'!$Q:$Q,StatusFundModeSourceCluster!$A$8,'SP List (I-REAP)'!$B:$B,StatusFundModeSourceCluster!$G$3),IF($G$3="Luzon B",COUNTIFS('SP List (I-REAP)'!$J:$J,StatusFundModeSourceCluster!$A11,'SP List (I-REAP)'!$Q:$Q,StatusFundModeSourceCluster!$A$8,'SP List (I-REAP)'!$B:$B,StatusFundModeSourceCluster!$G$3),IF($G$3="Visayas",COUNTIFS('SP List (I-REAP)'!$J:$J,StatusFundModeSourceCluster!$A11,'SP List (I-REAP)'!$Q:$Q,StatusFundModeSourceCluster!$A$8,'SP List (I-REAP)'!$B:$B,StatusFundModeSourceCluster!$G$3),IF($G$3="Mindanao",COUNTIFS('SP List (I-REAP)'!$J:$J,StatusFundModeSourceCluster!$A11,'SP List (I-REAP)'!$Q:$Q,StatusFundModeSourceCluster!$A$8,'SP List (I-REAP)'!$B:$B,StatusFundModeSourceCluster!$G$3))))))</f>
        <v>0</v>
      </c>
      <c r="C11" s="94" t="str">
        <f>IF($G$3="Entire Portfolio",SUMIFS('SP List (I-REAP)'!$K:$K,'SP List (I-REAP)'!$J:$J,StatusFundModeSourceCluster!$A11,'SP List (I-REAP)'!$Q:$Q,StatusFundModeSourceCluster!$A$8),IF($G$3="Luzon A",SUMIFS('SP List (I-REAP)'!$K:$K,'SP List (I-REAP)'!$J:$J,StatusFundModeSourceCluster!$A11,'SP List (I-REAP)'!$Q:$Q,StatusFundModeSourceCluster!$A$8,'SP List (I-REAP)'!$B:$B,$G$3),IF($G$3="Luzon B",SUMIFS('SP List (I-REAP)'!$K:$K,'SP List (I-REAP)'!$J:$J,StatusFundModeSourceCluster!$A11,'SP List (I-REAP)'!$Q:$Q,StatusFundModeSourceCluster!$A$8,'SP List (I-REAP)'!$B:$B,$G$3),IF($G$3="Visayas",SUMIFS('SP List (I-REAP)'!$K:$K,'SP List (I-REAP)'!$J:$J,StatusFundModeSourceCluster!$A11,'SP List (I-REAP)'!$Q:$Q,StatusFundModeSourceCluster!$A$8,'SP List (I-REAP)'!$B:$B,$G$3),IF($G$3="Mindanao",SUMIFS('SP List (I-REAP)'!$K:$K,'SP List (I-REAP)'!$J:$J,StatusFundModeSourceCluster!$A11,'SP List (I-REAP)'!$Q:$Q,StatusFundModeSourceCluster!$A$8,'SP List (I-REAP)'!$B:$B,$G$3))))))/1000000</f>
        <v>0</v>
      </c>
      <c r="D11" s="94" t="str">
        <f>IF($G$3="Entire Portfolio",SUMIFS('SP List (I-REAP)'!$M:$M,'SP List (I-REAP)'!$J:$J,StatusFundModeSourceCluster!$A11,'SP List (I-REAP)'!$Q:$Q,StatusFundModeSourceCluster!$A$8),IF($G$3="Luzon A",SUMIFS('SP List (I-REAP)'!$M:$M,'SP List (I-REAP)'!$J:$J,StatusFundModeSourceCluster!$A11,'SP List (I-REAP)'!$Q:$Q,StatusFundModeSourceCluster!$A$8,'SP List (I-REAP)'!$B:$B,$G$3),IF($G$3="Luzon B",SUMIFS('SP List (I-REAP)'!$M:$M,'SP List (I-REAP)'!$J:$J,StatusFundModeSourceCluster!$A11,'SP List (I-REAP)'!$Q:$Q,StatusFundModeSourceCluster!$A$8,'SP List (I-REAP)'!$B:$B,$G$3),IF($G$3="Visayas",SUMIFS('SP List (I-REAP)'!$M:$M,'SP List (I-REAP)'!$J:$J,StatusFundModeSourceCluster!$A11,'SP List (I-REAP)'!$Q:$Q,StatusFundModeSourceCluster!$A$8,'SP List (I-REAP)'!$B:$B,$G$3),IF($G$3="Mindanao",SUMIFS('SP List (I-REAP)'!$M:$M,'SP List (I-REAP)'!$J:$J,StatusFundModeSourceCluster!$A11,'SP List (I-REAP)'!$Q:$Q,StatusFundModeSourceCluster!$A$8,'SP List (I-REAP)'!$B:$B,$G$3))))))/1000000</f>
        <v>0</v>
      </c>
      <c r="E11" s="94" t="str">
        <f>+C11+D11</f>
        <v>0</v>
      </c>
      <c r="F11" s="94" t="str">
        <f>IF($G$3="Entire Portfolio",SUMIFS('SP List (I-REAP)'!$L:$L,'SP List (I-REAP)'!$J:$J,StatusFundModeSourceCluster!$A11,'SP List (I-REAP)'!$Q:$Q,StatusFundModeSourceCluster!$A$8),IF($G$3="Luzon A",SUMIFS('SP List (I-REAP)'!$L:$L,'SP List (I-REAP)'!$J:$J,StatusFundModeSourceCluster!$A11,'SP List (I-REAP)'!$Q:$Q,StatusFundModeSourceCluster!$A$8,'SP List (I-REAP)'!$B:$B,$G$3),IF($G$3="Luzon B",SUMIFS('SP List (I-REAP)'!$L:$L,'SP List (I-REAP)'!$J:$J,StatusFundModeSourceCluster!$A11,'SP List (I-REAP)'!$Q:$Q,StatusFundModeSourceCluster!$A$8,'SP List (I-REAP)'!$B:$B,$G$3),IF($G$3="Visayas",SUMIFS('SP List (I-REAP)'!$L:$L,'SP List (I-REAP)'!$J:$J,StatusFundModeSourceCluster!$A11,'SP List (I-REAP)'!$Q:$Q,StatusFundModeSourceCluster!$A$8,'SP List (I-REAP)'!$B:$B,$G$3),IF($G$3="Mindanao",SUMIFS('SP List (I-REAP)'!$L:$L,'SP List (I-REAP)'!$J:$J,StatusFundModeSourceCluster!$A11,'SP List (I-REAP)'!$Q:$Q,StatusFundModeSourceCluster!$A$8,'SP List (I-REAP)'!$B:$B,$G$3))))))/1000000</f>
        <v>0</v>
      </c>
      <c r="G11" s="94" t="str">
        <f>IF($G$3="Entire Portfolio",SUMIFS('SP List (I-REAP)'!$N:$N,'SP List (I-REAP)'!$J:$J,StatusFundModeSourceCluster!$A11,'SP List (I-REAP)'!$Q:$Q,StatusFundModeSourceCluster!$A$8),IF($G$3="Luzon A",SUMIFS('SP List (I-REAP)'!$N:$N,'SP List (I-REAP)'!$J:$J,StatusFundModeSourceCluster!$A11,'SP List (I-REAP)'!$Q:$Q,StatusFundModeSourceCluster!$A$8,'SP List (I-REAP)'!$B:$B,$G$3),IF($G$3="Luzon B",SUMIFS('SP List (I-REAP)'!$N:$N,'SP List (I-REAP)'!$J:$J,StatusFundModeSourceCluster!$A11,'SP List (I-REAP)'!$Q:$Q,StatusFundModeSourceCluster!$A$8,'SP List (I-REAP)'!$B:$B,$G$3),IF($G$3="Visayas",SUMIFS('SP List (I-REAP)'!$N:$N,'SP List (I-REAP)'!$J:$J,StatusFundModeSourceCluster!$A11,'SP List (I-REAP)'!$Q:$Q,StatusFundModeSourceCluster!$A$8,'SP List (I-REAP)'!$B:$B,$G$3),IF($G$3="Mindanao",SUMIFS('SP List (I-REAP)'!$N:$N,'SP List (I-REAP)'!$J:$J,StatusFundModeSourceCluster!$A11,'SP List (I-REAP)'!$Q:$Q,StatusFundModeSourceCluster!$A$8,'SP List (I-REAP)'!$B:$B,$G$3))))))/1000000</f>
        <v>0</v>
      </c>
      <c r="H11" s="94" t="str">
        <f>+E11+F11+G11</f>
        <v>0</v>
      </c>
    </row>
    <row r="12" spans="1:11" customHeight="1" ht="14.25">
      <c r="A12" s="89" t="s">
        <v>2012</v>
      </c>
      <c r="B12" s="95" t="str">
        <f>+B13</f>
        <v>0</v>
      </c>
      <c r="C12" s="96" t="str">
        <f>+C13</f>
        <v>0</v>
      </c>
      <c r="D12" s="96" t="str">
        <f>+D13</f>
        <v>0</v>
      </c>
      <c r="E12" s="96" t="str">
        <f>+E13</f>
        <v>0</v>
      </c>
      <c r="F12" s="96" t="str">
        <f>+F13</f>
        <v>0</v>
      </c>
      <c r="G12" s="96" t="str">
        <f>+G13</f>
        <v>0</v>
      </c>
      <c r="H12" s="96" t="str">
        <f>+H13</f>
        <v>0</v>
      </c>
    </row>
    <row r="13" spans="1:11" customHeight="1" ht="14.25">
      <c r="A13" s="97" t="s">
        <v>2013</v>
      </c>
      <c r="B13" s="98" t="str">
        <f>+B14+B18+B22</f>
        <v>0</v>
      </c>
      <c r="C13" s="99" t="str">
        <f>+C14+C18+C22</f>
        <v>0</v>
      </c>
      <c r="D13" s="99" t="str">
        <f>+D14+D18+D22</f>
        <v>0</v>
      </c>
      <c r="E13" s="99" t="str">
        <f>+E14+E18+E22</f>
        <v>0</v>
      </c>
      <c r="F13" s="99" t="str">
        <f>+F14+F18+F22</f>
        <v>0</v>
      </c>
      <c r="G13" s="99" t="str">
        <f>+G14+G18+G22</f>
        <v>0</v>
      </c>
      <c r="H13" s="99" t="str">
        <f>+H14+H18+H22</f>
        <v>0</v>
      </c>
    </row>
    <row r="14" spans="1:11" customHeight="1" ht="14.25">
      <c r="A14" s="100" t="s">
        <v>2014</v>
      </c>
      <c r="B14" s="101" t="str">
        <f>SUM(B15:B17)</f>
        <v>0</v>
      </c>
      <c r="C14" s="102" t="str">
        <f>SUM(C15:C17)</f>
        <v>0</v>
      </c>
      <c r="D14" s="102" t="str">
        <f>SUM(D15:D17)</f>
        <v>0</v>
      </c>
      <c r="E14" s="102" t="str">
        <f>SUM(E15:E17)</f>
        <v>0</v>
      </c>
      <c r="F14" s="102" t="str">
        <f>SUM(F15:F17)</f>
        <v>0</v>
      </c>
      <c r="G14" s="102" t="str">
        <f>SUM(G15:G17)</f>
        <v>0</v>
      </c>
      <c r="H14" s="102" t="str">
        <f>SUM(H15:H17)</f>
        <v>0</v>
      </c>
    </row>
    <row r="15" spans="1:11" customHeight="1" ht="14.25">
      <c r="A15" s="92" t="s">
        <v>292</v>
      </c>
      <c r="B15" s="93" t="str">
        <f>IF($G$3="Entire Portfolio",COUNTIFS('SP List (I-REAP)'!$J:$J,StatusFundModeSourceCluster!$A15,'SP List (I-REAP)'!$Q:$Q,StatusFundModeSourceCluster!$A$14),IF($G$3="Luzon A",COUNTIFS('SP List (I-REAP)'!$J:$J,StatusFundModeSourceCluster!$A15,'SP List (I-REAP)'!$Q:$Q,StatusFundModeSourceCluster!$A$14,'SP List (I-REAP)'!$B:$B,StatusFundModeSourceCluster!$G$3),IF($G$3="Luzon B",COUNTIFS('SP List (I-REAP)'!$J:$J,StatusFundModeSourceCluster!$A15,'SP List (I-REAP)'!$Q:$Q,StatusFundModeSourceCluster!$A$14,'SP List (I-REAP)'!$B:$B,StatusFundModeSourceCluster!$G$3),IF($G$3="Visayas",COUNTIFS('SP List (I-REAP)'!$J:$J,StatusFundModeSourceCluster!$A15,'SP List (I-REAP)'!$Q:$Q,StatusFundModeSourceCluster!$A$14,'SP List (I-REAP)'!$B:$B,StatusFundModeSourceCluster!$G$3),IF($G$3="Mindanao",COUNTIFS('SP List (I-REAP)'!$J:$J,StatusFundModeSourceCluster!$A15,'SP List (I-REAP)'!$Q:$Q,StatusFundModeSourceCluster!$A$14,'SP List (I-REAP)'!$B:$B,StatusFundModeSourceCluster!$G$3))))))</f>
        <v>0</v>
      </c>
      <c r="C15" s="94" t="str">
        <f>IF($G$3="Entire Portfolio",SUMIFS('SP List (I-REAP)'!$K:$K,'SP List (I-REAP)'!$J:$J,StatusFundModeSourceCluster!$A15,'SP List (I-REAP)'!$Q:$Q,StatusFundModeSourceCluster!$A$14),IF($G$3="Luzon A",SUMIFS('SP List (I-REAP)'!$K:$K,'SP List (I-REAP)'!$J:$J,StatusFundModeSourceCluster!$A15,'SP List (I-REAP)'!$Q:$Q,StatusFundModeSourceCluster!$A$14,'SP List (I-REAP)'!$B:$B,$G$3),IF($G$3="Luzon B",SUMIFS('SP List (I-REAP)'!$K:$K,'SP List (I-REAP)'!$J:$J,StatusFundModeSourceCluster!$A15,'SP List (I-REAP)'!$Q:$Q,StatusFundModeSourceCluster!$A$14,'SP List (I-REAP)'!$B:$B,$G$3),IF($G$3="Visayas",SUMIFS('SP List (I-REAP)'!$K:$K,'SP List (I-REAP)'!$J:$J,StatusFundModeSourceCluster!$A15,'SP List (I-REAP)'!$Q:$Q,StatusFundModeSourceCluster!$A$14,'SP List (I-REAP)'!$B:$B,$G$3),IF($G$3="Mindanao",SUMIFS('SP List (I-REAP)'!$K:$K,'SP List (I-REAP)'!$J:$J,StatusFundModeSourceCluster!$A15,'SP List (I-REAP)'!$Q:$Q,StatusFundModeSourceCluster!$A$14,'SP List (I-REAP)'!$B:$B,$G$3))))))/1000000</f>
        <v>0</v>
      </c>
      <c r="D15" s="94" t="str">
        <f>IF($G$3="Entire Portfolio",SUMIFS('SP List (I-REAP)'!$M:$M,'SP List (I-REAP)'!$J:$J,StatusFundModeSourceCluster!$A15,'SP List (I-REAP)'!$Q:$Q,StatusFundModeSourceCluster!$A$14),IF($G$3="Luzon A",SUMIFS('SP List (I-REAP)'!$M:$M,'SP List (I-REAP)'!$J:$J,StatusFundModeSourceCluster!$A15,'SP List (I-REAP)'!$Q:$Q,StatusFundModeSourceCluster!$A$14,'SP List (I-REAP)'!$B:$B,$G$3),IF($G$3="Luzon B",SUMIFS('SP List (I-REAP)'!$M:$M,'SP List (I-REAP)'!$J:$J,StatusFundModeSourceCluster!$A15,'SP List (I-REAP)'!$Q:$Q,StatusFundModeSourceCluster!$A$14,'SP List (I-REAP)'!$B:$B,$G$3),IF($G$3="Visayas",SUMIFS('SP List (I-REAP)'!$M:$M,'SP List (I-REAP)'!$J:$J,StatusFundModeSourceCluster!$A15,'SP List (I-REAP)'!$Q:$Q,StatusFundModeSourceCluster!$A$14,'SP List (I-REAP)'!$B:$B,$G$3),IF($G$3="Mindanao",SUMIFS('SP List (I-REAP)'!$M:$M,'SP List (I-REAP)'!$J:$J,StatusFundModeSourceCluster!$A15,'SP List (I-REAP)'!$Q:$Q,StatusFundModeSourceCluster!$A$14,'SP List (I-REAP)'!$B:$B,$G$3))))))/1000000</f>
        <v>0</v>
      </c>
      <c r="E15" s="94" t="str">
        <f>+C15+D15</f>
        <v>0</v>
      </c>
      <c r="F15" s="94" t="str">
        <f>IF($G$3="Entire Portfolio",SUMIFS('SP List (I-REAP)'!$L:$L,'SP List (I-REAP)'!$J:$J,StatusFundModeSourceCluster!$A15,'SP List (I-REAP)'!$Q:$Q,StatusFundModeSourceCluster!$A$14),IF($G$3="Luzon A",SUMIFS('SP List (I-REAP)'!$L:$L,'SP List (I-REAP)'!$J:$J,StatusFundModeSourceCluster!$A15,'SP List (I-REAP)'!$Q:$Q,StatusFundModeSourceCluster!$A$14,'SP List (I-REAP)'!$B:$B,$G$3),IF($G$3="Luzon B",SUMIFS('SP List (I-REAP)'!$L:$L,'SP List (I-REAP)'!$J:$J,StatusFundModeSourceCluster!$A15,'SP List (I-REAP)'!$Q:$Q,StatusFundModeSourceCluster!$A$14,'SP List (I-REAP)'!$B:$B,$G$3),IF($G$3="Visayas",SUMIFS('SP List (I-REAP)'!$L:$L,'SP List (I-REAP)'!$J:$J,StatusFundModeSourceCluster!$A15,'SP List (I-REAP)'!$Q:$Q,StatusFundModeSourceCluster!$A$14,'SP List (I-REAP)'!$B:$B,$G$3),IF($G$3="Mindanao",SUMIFS('SP List (I-REAP)'!$L:$L,'SP List (I-REAP)'!$J:$J,StatusFundModeSourceCluster!$A15,'SP List (I-REAP)'!$Q:$Q,StatusFundModeSourceCluster!$A$14,'SP List (I-REAP)'!$B:$B,$G$3))))))/1000000</f>
        <v>0</v>
      </c>
      <c r="G15" s="94" t="str">
        <f>IF($G$3="Entire Portfolio",SUMIFS('SP List (I-REAP)'!$N:$N,'SP List (I-REAP)'!$J:$J,StatusFundModeSourceCluster!$A15,'SP List (I-REAP)'!$Q:$Q,StatusFundModeSourceCluster!$A$14),IF($G$3="Luzon A",SUMIFS('SP List (I-REAP)'!$N:$N,'SP List (I-REAP)'!$J:$J,StatusFundModeSourceCluster!$A15,'SP List (I-REAP)'!$Q:$Q,StatusFundModeSourceCluster!$A$14,'SP List (I-REAP)'!$B:$B,$G$3),IF($G$3="Luzon B",SUMIFS('SP List (I-REAP)'!$N:$N,'SP List (I-REAP)'!$J:$J,StatusFundModeSourceCluster!$A15,'SP List (I-REAP)'!$Q:$Q,StatusFundModeSourceCluster!$A$14,'SP List (I-REAP)'!$B:$B,$G$3),IF($G$3="Visayas",SUMIFS('SP List (I-REAP)'!$N:$N,'SP List (I-REAP)'!$J:$J,StatusFundModeSourceCluster!$A15,'SP List (I-REAP)'!$Q:$Q,StatusFundModeSourceCluster!$A$14,'SP List (I-REAP)'!$B:$B,$G$3),IF($G$3="Mindanao",SUMIFS('SP List (I-REAP)'!$N:$N,'SP List (I-REAP)'!$J:$J,StatusFundModeSourceCluster!$A15,'SP List (I-REAP)'!$Q:$Q,StatusFundModeSourceCluster!$A$14,'SP List (I-REAP)'!$B:$B,$G$3))))))/1000000</f>
        <v>0</v>
      </c>
      <c r="H15" s="94" t="str">
        <f>+E15+F15+G15</f>
        <v>0</v>
      </c>
    </row>
    <row r="16" spans="1:11" customHeight="1" ht="14.25">
      <c r="A16" s="92" t="s">
        <v>199</v>
      </c>
      <c r="B16" s="93" t="str">
        <f>IF($G$3="Entire Portfolio",COUNTIFS('SP List (I-REAP)'!$J:$J,StatusFundModeSourceCluster!$A16,'SP List (I-REAP)'!$Q:$Q,StatusFundModeSourceCluster!$A$14),IF($G$3="Luzon A",COUNTIFS('SP List (I-REAP)'!$J:$J,StatusFundModeSourceCluster!$A16,'SP List (I-REAP)'!$Q:$Q,StatusFundModeSourceCluster!$A$14,'SP List (I-REAP)'!$B:$B,StatusFundModeSourceCluster!$G$3),IF($G$3="Luzon B",COUNTIFS('SP List (I-REAP)'!$J:$J,StatusFundModeSourceCluster!$A16,'SP List (I-REAP)'!$Q:$Q,StatusFundModeSourceCluster!$A$14,'SP List (I-REAP)'!$B:$B,StatusFundModeSourceCluster!$G$3),IF($G$3="Visayas",COUNTIFS('SP List (I-REAP)'!$J:$J,StatusFundModeSourceCluster!$A16,'SP List (I-REAP)'!$Q:$Q,StatusFundModeSourceCluster!$A$14,'SP List (I-REAP)'!$B:$B,StatusFundModeSourceCluster!$G$3),IF($G$3="Mindanao",COUNTIFS('SP List (I-REAP)'!$J:$J,StatusFundModeSourceCluster!$A16,'SP List (I-REAP)'!$Q:$Q,StatusFundModeSourceCluster!$A$14,'SP List (I-REAP)'!$B:$B,StatusFundModeSourceCluster!$G$3))))))</f>
        <v>0</v>
      </c>
      <c r="C16" s="94" t="str">
        <f>IF($G$3="Entire Portfolio",SUMIFS('SP List (I-REAP)'!$K:$K,'SP List (I-REAP)'!$J:$J,StatusFundModeSourceCluster!$A16,'SP List (I-REAP)'!$Q:$Q,StatusFundModeSourceCluster!$A$14),IF($G$3="Luzon A",SUMIFS('SP List (I-REAP)'!$K:$K,'SP List (I-REAP)'!$J:$J,StatusFundModeSourceCluster!$A16,'SP List (I-REAP)'!$Q:$Q,StatusFundModeSourceCluster!$A$14,'SP List (I-REAP)'!$B:$B,$G$3),IF($G$3="Luzon B",SUMIFS('SP List (I-REAP)'!$K:$K,'SP List (I-REAP)'!$J:$J,StatusFundModeSourceCluster!$A16,'SP List (I-REAP)'!$Q:$Q,StatusFundModeSourceCluster!$A$14,'SP List (I-REAP)'!$B:$B,$G$3),IF($G$3="Visayas",SUMIFS('SP List (I-REAP)'!$K:$K,'SP List (I-REAP)'!$J:$J,StatusFundModeSourceCluster!$A16,'SP List (I-REAP)'!$Q:$Q,StatusFundModeSourceCluster!$A$14,'SP List (I-REAP)'!$B:$B,$G$3),IF($G$3="Mindanao",SUMIFS('SP List (I-REAP)'!$K:$K,'SP List (I-REAP)'!$J:$J,StatusFundModeSourceCluster!$A16,'SP List (I-REAP)'!$Q:$Q,StatusFundModeSourceCluster!$A$14,'SP List (I-REAP)'!$B:$B,$G$3))))))/1000000</f>
        <v>0</v>
      </c>
      <c r="D16" s="94" t="str">
        <f>IF($G$3="Entire Portfolio",SUMIFS('SP List (I-REAP)'!$M:$M,'SP List (I-REAP)'!$J:$J,StatusFundModeSourceCluster!$A16,'SP List (I-REAP)'!$Q:$Q,StatusFundModeSourceCluster!$A$14),IF($G$3="Luzon A",SUMIFS('SP List (I-REAP)'!$M:$M,'SP List (I-REAP)'!$J:$J,StatusFundModeSourceCluster!$A16,'SP List (I-REAP)'!$Q:$Q,StatusFundModeSourceCluster!$A$14,'SP List (I-REAP)'!$B:$B,$G$3),IF($G$3="Luzon B",SUMIFS('SP List (I-REAP)'!$M:$M,'SP List (I-REAP)'!$J:$J,StatusFundModeSourceCluster!$A16,'SP List (I-REAP)'!$Q:$Q,StatusFundModeSourceCluster!$A$14,'SP List (I-REAP)'!$B:$B,$G$3),IF($G$3="Visayas",SUMIFS('SP List (I-REAP)'!$M:$M,'SP List (I-REAP)'!$J:$J,StatusFundModeSourceCluster!$A16,'SP List (I-REAP)'!$Q:$Q,StatusFundModeSourceCluster!$A$14,'SP List (I-REAP)'!$B:$B,$G$3),IF($G$3="Mindanao",SUMIFS('SP List (I-REAP)'!$M:$M,'SP List (I-REAP)'!$J:$J,StatusFundModeSourceCluster!$A16,'SP List (I-REAP)'!$Q:$Q,StatusFundModeSourceCluster!$A$14,'SP List (I-REAP)'!$B:$B,$G$3))))))/1000000</f>
        <v>0</v>
      </c>
      <c r="E16" s="94" t="str">
        <f>+C16+D16</f>
        <v>0</v>
      </c>
      <c r="F16" s="94" t="str">
        <f>IF($G$3="Entire Portfolio",SUMIFS('SP List (I-REAP)'!$L:$L,'SP List (I-REAP)'!$J:$J,StatusFundModeSourceCluster!$A16,'SP List (I-REAP)'!$Q:$Q,StatusFundModeSourceCluster!$A$14),IF($G$3="Luzon A",SUMIFS('SP List (I-REAP)'!$L:$L,'SP List (I-REAP)'!$J:$J,StatusFundModeSourceCluster!$A16,'SP List (I-REAP)'!$Q:$Q,StatusFundModeSourceCluster!$A$14,'SP List (I-REAP)'!$B:$B,$G$3),IF($G$3="Luzon B",SUMIFS('SP List (I-REAP)'!$L:$L,'SP List (I-REAP)'!$J:$J,StatusFundModeSourceCluster!$A16,'SP List (I-REAP)'!$Q:$Q,StatusFundModeSourceCluster!$A$14,'SP List (I-REAP)'!$B:$B,$G$3),IF($G$3="Visayas",SUMIFS('SP List (I-REAP)'!$L:$L,'SP List (I-REAP)'!$J:$J,StatusFundModeSourceCluster!$A16,'SP List (I-REAP)'!$Q:$Q,StatusFundModeSourceCluster!$A$14,'SP List (I-REAP)'!$B:$B,$G$3),IF($G$3="Mindanao",SUMIFS('SP List (I-REAP)'!$L:$L,'SP List (I-REAP)'!$J:$J,StatusFundModeSourceCluster!$A16,'SP List (I-REAP)'!$Q:$Q,StatusFundModeSourceCluster!$A$14,'SP List (I-REAP)'!$B:$B,$G$3))))))/1000000</f>
        <v>0</v>
      </c>
      <c r="G16" s="94" t="str">
        <f>IF($G$3="Entire Portfolio",SUMIFS('SP List (I-REAP)'!$N:$N,'SP List (I-REAP)'!$J:$J,StatusFundModeSourceCluster!$A16,'SP List (I-REAP)'!$Q:$Q,StatusFundModeSourceCluster!$A$14),IF($G$3="Luzon A",SUMIFS('SP List (I-REAP)'!$N:$N,'SP List (I-REAP)'!$J:$J,StatusFundModeSourceCluster!$A16,'SP List (I-REAP)'!$Q:$Q,StatusFundModeSourceCluster!$A$14,'SP List (I-REAP)'!$B:$B,$G$3),IF($G$3="Luzon B",SUMIFS('SP List (I-REAP)'!$N:$N,'SP List (I-REAP)'!$J:$J,StatusFundModeSourceCluster!$A16,'SP List (I-REAP)'!$Q:$Q,StatusFundModeSourceCluster!$A$14,'SP List (I-REAP)'!$B:$B,$G$3),IF($G$3="Visayas",SUMIFS('SP List (I-REAP)'!$N:$N,'SP List (I-REAP)'!$J:$J,StatusFundModeSourceCluster!$A16,'SP List (I-REAP)'!$Q:$Q,StatusFundModeSourceCluster!$A$14,'SP List (I-REAP)'!$B:$B,$G$3),IF($G$3="Mindanao",SUMIFS('SP List (I-REAP)'!$N:$N,'SP List (I-REAP)'!$J:$J,StatusFundModeSourceCluster!$A16,'SP List (I-REAP)'!$Q:$Q,StatusFundModeSourceCluster!$A$14,'SP List (I-REAP)'!$B:$B,$G$3))))))/1000000</f>
        <v>0</v>
      </c>
      <c r="H16" s="94" t="str">
        <f>+E16+F16+G16</f>
        <v>0</v>
      </c>
    </row>
    <row r="17" spans="1:11" customHeight="1" ht="14.25">
      <c r="A17" s="92" t="s">
        <v>135</v>
      </c>
      <c r="B17" s="93" t="str">
        <f>IF($G$3="Entire Portfolio",COUNTIFS('SP List (I-REAP)'!$J:$J,StatusFundModeSourceCluster!$A17,'SP List (I-REAP)'!$Q:$Q,StatusFundModeSourceCluster!$A$14),IF($G$3="Luzon A",COUNTIFS('SP List (I-REAP)'!$J:$J,StatusFundModeSourceCluster!$A17,'SP List (I-REAP)'!$Q:$Q,StatusFundModeSourceCluster!$A$14,'SP List (I-REAP)'!$B:$B,StatusFundModeSourceCluster!$G$3),IF($G$3="Luzon B",COUNTIFS('SP List (I-REAP)'!$J:$J,StatusFundModeSourceCluster!$A17,'SP List (I-REAP)'!$Q:$Q,StatusFundModeSourceCluster!$A$14,'SP List (I-REAP)'!$B:$B,StatusFundModeSourceCluster!$G$3),IF($G$3="Visayas",COUNTIFS('SP List (I-REAP)'!$J:$J,StatusFundModeSourceCluster!$A17,'SP List (I-REAP)'!$Q:$Q,StatusFundModeSourceCluster!$A$14,'SP List (I-REAP)'!$B:$B,StatusFundModeSourceCluster!$G$3),IF($G$3="Mindanao",COUNTIFS('SP List (I-REAP)'!$J:$J,StatusFundModeSourceCluster!$A17,'SP List (I-REAP)'!$Q:$Q,StatusFundModeSourceCluster!$A$14,'SP List (I-REAP)'!$B:$B,StatusFundModeSourceCluster!$G$3))))))</f>
        <v>0</v>
      </c>
      <c r="C17" s="94" t="str">
        <f>IF($G$3="Entire Portfolio",SUMIFS('SP List (I-REAP)'!$K:$K,'SP List (I-REAP)'!$J:$J,StatusFundModeSourceCluster!$A17,'SP List (I-REAP)'!$Q:$Q,StatusFundModeSourceCluster!$A$14),IF($G$3="Luzon A",SUMIFS('SP List (I-REAP)'!$K:$K,'SP List (I-REAP)'!$J:$J,StatusFundModeSourceCluster!$A17,'SP List (I-REAP)'!$Q:$Q,StatusFundModeSourceCluster!$A$14,'SP List (I-REAP)'!$B:$B,$G$3),IF($G$3="Luzon B",SUMIFS('SP List (I-REAP)'!$K:$K,'SP List (I-REAP)'!$J:$J,StatusFundModeSourceCluster!$A17,'SP List (I-REAP)'!$Q:$Q,StatusFundModeSourceCluster!$A$14,'SP List (I-REAP)'!$B:$B,$G$3),IF($G$3="Visayas",SUMIFS('SP List (I-REAP)'!$K:$K,'SP List (I-REAP)'!$J:$J,StatusFundModeSourceCluster!$A17,'SP List (I-REAP)'!$Q:$Q,StatusFundModeSourceCluster!$A$14,'SP List (I-REAP)'!$B:$B,$G$3),IF($G$3="Mindanao",SUMIFS('SP List (I-REAP)'!$K:$K,'SP List (I-REAP)'!$J:$J,StatusFundModeSourceCluster!$A17,'SP List (I-REAP)'!$Q:$Q,StatusFundModeSourceCluster!$A$14,'SP List (I-REAP)'!$B:$B,$G$3))))))/1000000</f>
        <v>0</v>
      </c>
      <c r="D17" s="94" t="str">
        <f>IF($G$3="Entire Portfolio",SUMIFS('SP List (I-REAP)'!$M:$M,'SP List (I-REAP)'!$J:$J,StatusFundModeSourceCluster!$A17,'SP List (I-REAP)'!$Q:$Q,StatusFundModeSourceCluster!$A$14),IF($G$3="Luzon A",SUMIFS('SP List (I-REAP)'!$M:$M,'SP List (I-REAP)'!$J:$J,StatusFundModeSourceCluster!$A17,'SP List (I-REAP)'!$Q:$Q,StatusFundModeSourceCluster!$A$14,'SP List (I-REAP)'!$B:$B,$G$3),IF($G$3="Luzon B",SUMIFS('SP List (I-REAP)'!$M:$M,'SP List (I-REAP)'!$J:$J,StatusFundModeSourceCluster!$A17,'SP List (I-REAP)'!$Q:$Q,StatusFundModeSourceCluster!$A$14,'SP List (I-REAP)'!$B:$B,$G$3),IF($G$3="Visayas",SUMIFS('SP List (I-REAP)'!$M:$M,'SP List (I-REAP)'!$J:$J,StatusFundModeSourceCluster!$A17,'SP List (I-REAP)'!$Q:$Q,StatusFundModeSourceCluster!$A$14,'SP List (I-REAP)'!$B:$B,$G$3),IF($G$3="Mindanao",SUMIFS('SP List (I-REAP)'!$M:$M,'SP List (I-REAP)'!$J:$J,StatusFundModeSourceCluster!$A17,'SP List (I-REAP)'!$Q:$Q,StatusFundModeSourceCluster!$A$14,'SP List (I-REAP)'!$B:$B,$G$3))))))/1000000</f>
        <v>0</v>
      </c>
      <c r="E17" s="94" t="str">
        <f>+C17+D17</f>
        <v>0</v>
      </c>
      <c r="F17" s="94" t="str">
        <f>IF($G$3="Entire Portfolio",SUMIFS('SP List (I-REAP)'!$L:$L,'SP List (I-REAP)'!$J:$J,StatusFundModeSourceCluster!$A17,'SP List (I-REAP)'!$Q:$Q,StatusFundModeSourceCluster!$A$14),IF($G$3="Luzon A",SUMIFS('SP List (I-REAP)'!$L:$L,'SP List (I-REAP)'!$J:$J,StatusFundModeSourceCluster!$A17,'SP List (I-REAP)'!$Q:$Q,StatusFundModeSourceCluster!$A$14,'SP List (I-REAP)'!$B:$B,$G$3),IF($G$3="Luzon B",SUMIFS('SP List (I-REAP)'!$L:$L,'SP List (I-REAP)'!$J:$J,StatusFundModeSourceCluster!$A17,'SP List (I-REAP)'!$Q:$Q,StatusFundModeSourceCluster!$A$14,'SP List (I-REAP)'!$B:$B,$G$3),IF($G$3="Visayas",SUMIFS('SP List (I-REAP)'!$L:$L,'SP List (I-REAP)'!$J:$J,StatusFundModeSourceCluster!$A17,'SP List (I-REAP)'!$Q:$Q,StatusFundModeSourceCluster!$A$14,'SP List (I-REAP)'!$B:$B,$G$3),IF($G$3="Mindanao",SUMIFS('SP List (I-REAP)'!$L:$L,'SP List (I-REAP)'!$J:$J,StatusFundModeSourceCluster!$A17,'SP List (I-REAP)'!$Q:$Q,StatusFundModeSourceCluster!$A$14,'SP List (I-REAP)'!$B:$B,$G$3))))))/1000000</f>
        <v>0</v>
      </c>
      <c r="G17" s="94" t="str">
        <f>IF($G$3="Entire Portfolio",SUMIFS('SP List (I-REAP)'!$N:$N,'SP List (I-REAP)'!$J:$J,StatusFundModeSourceCluster!$A17,'SP List (I-REAP)'!$Q:$Q,StatusFundModeSourceCluster!$A$14),IF($G$3="Luzon A",SUMIFS('SP List (I-REAP)'!$N:$N,'SP List (I-REAP)'!$J:$J,StatusFundModeSourceCluster!$A17,'SP List (I-REAP)'!$Q:$Q,StatusFundModeSourceCluster!$A$14,'SP List (I-REAP)'!$B:$B,$G$3),IF($G$3="Luzon B",SUMIFS('SP List (I-REAP)'!$N:$N,'SP List (I-REAP)'!$J:$J,StatusFundModeSourceCluster!$A17,'SP List (I-REAP)'!$Q:$Q,StatusFundModeSourceCluster!$A$14,'SP List (I-REAP)'!$B:$B,$G$3),IF($G$3="Visayas",SUMIFS('SP List (I-REAP)'!$N:$N,'SP List (I-REAP)'!$J:$J,StatusFundModeSourceCluster!$A17,'SP List (I-REAP)'!$Q:$Q,StatusFundModeSourceCluster!$A$14,'SP List (I-REAP)'!$B:$B,$G$3),IF($G$3="Mindanao",SUMIFS('SP List (I-REAP)'!$N:$N,'SP List (I-REAP)'!$J:$J,StatusFundModeSourceCluster!$A17,'SP List (I-REAP)'!$Q:$Q,StatusFundModeSourceCluster!$A$14,'SP List (I-REAP)'!$B:$B,$G$3))))))/1000000</f>
        <v>0</v>
      </c>
      <c r="H17" s="94" t="str">
        <f>+E17+F17+G17</f>
        <v>0</v>
      </c>
    </row>
    <row r="18" spans="1:11">
      <c r="A18" s="103" t="s">
        <v>865</v>
      </c>
      <c r="B18" s="101" t="str">
        <f>SUM(B19:B21)</f>
        <v>0</v>
      </c>
      <c r="C18" s="102" t="str">
        <f>SUM(C19:C21)</f>
        <v>0</v>
      </c>
      <c r="D18" s="102" t="str">
        <f>SUM(D19:D21)</f>
        <v>0</v>
      </c>
      <c r="E18" s="102" t="str">
        <f>SUM(E19:E21)</f>
        <v>0</v>
      </c>
      <c r="F18" s="102" t="str">
        <f>SUM(F19:F21)</f>
        <v>0</v>
      </c>
      <c r="G18" s="102" t="str">
        <f>SUM(G19:G21)</f>
        <v>0</v>
      </c>
      <c r="H18" s="102" t="str">
        <f>SUM(H19:H21)</f>
        <v>0</v>
      </c>
    </row>
    <row r="19" spans="1:11">
      <c r="A19" s="92" t="s">
        <v>292</v>
      </c>
      <c r="B19" s="93" t="str">
        <f>IF($G$3="Entire Portfolio",COUNTIFS('SP List (I-REAP)'!$J:$J,StatusFundModeSourceCluster!$A19,'SP List (I-REAP)'!$Q:$Q,StatusFundModeSourceCluster!$A$18),IF($G$3="Luzon A",COUNTIFS('SP List (I-REAP)'!$J:$J,StatusFundModeSourceCluster!$A19,'SP List (I-REAP)'!$Q:$Q,StatusFundModeSourceCluster!$A$18,'SP List (I-REAP)'!$B:$B,StatusFundModeSourceCluster!$G$3),IF($G$3="Luzon B",COUNTIFS('SP List (I-REAP)'!$J:$J,StatusFundModeSourceCluster!$A19,'SP List (I-REAP)'!$Q:$Q,StatusFundModeSourceCluster!$A$18,'SP List (I-REAP)'!$B:$B,StatusFundModeSourceCluster!$G$3),IF($G$3="Visayas",COUNTIFS('SP List (I-REAP)'!$J:$J,StatusFundModeSourceCluster!$A19,'SP List (I-REAP)'!$Q:$Q,StatusFundModeSourceCluster!$A$18,'SP List (I-REAP)'!$B:$B,StatusFundModeSourceCluster!$G$3),IF($G$3="Mindanao",COUNTIFS('SP List (I-REAP)'!$J:$J,StatusFundModeSourceCluster!$A19,'SP List (I-REAP)'!$Q:$Q,StatusFundModeSourceCluster!$A$18,'SP List (I-REAP)'!$B:$B,StatusFundModeSourceCluster!$G$3))))))</f>
        <v>0</v>
      </c>
      <c r="C19" s="94" t="str">
        <f>IF($G$3="Entire Portfolio",SUMIFS('SP List (I-REAP)'!$K:$K,'SP List (I-REAP)'!$J:$J,StatusFundModeSourceCluster!$A19,'SP List (I-REAP)'!$Q:$Q,StatusFundModeSourceCluster!$A$18),IF($G$3="Luzon A",SUMIFS('SP List (I-REAP)'!$K:$K,'SP List (I-REAP)'!$J:$J,StatusFundModeSourceCluster!$A19,'SP List (I-REAP)'!$Q:$Q,StatusFundModeSourceCluster!$A$18,'SP List (I-REAP)'!$B:$B,$G$3),IF($G$3="Luzon B",SUMIFS('SP List (I-REAP)'!$K:$K,'SP List (I-REAP)'!$J:$J,StatusFundModeSourceCluster!$A19,'SP List (I-REAP)'!$Q:$Q,StatusFundModeSourceCluster!$A$18,'SP List (I-REAP)'!$B:$B,$G$3),IF($G$3="Visayas",SUMIFS('SP List (I-REAP)'!$K:$K,'SP List (I-REAP)'!$J:$J,StatusFundModeSourceCluster!$A19,'SP List (I-REAP)'!$Q:$Q,StatusFundModeSourceCluster!$A$18,'SP List (I-REAP)'!$B:$B,$G$3),IF($G$3="Mindanao",SUMIFS('SP List (I-REAP)'!$K:$K,'SP List (I-REAP)'!$J:$J,StatusFundModeSourceCluster!$A19,'SP List (I-REAP)'!$Q:$Q,StatusFundModeSourceCluster!$A$18,'SP List (I-REAP)'!$B:$B,$G$3))))))/1000000</f>
        <v>0</v>
      </c>
      <c r="D19" s="94" t="str">
        <f>IF($G$3="Entire Portfolio",SUMIFS('SP List (I-REAP)'!$M:$M,'SP List (I-REAP)'!$J:$J,StatusFundModeSourceCluster!$A19,'SP List (I-REAP)'!$Q:$Q,StatusFundModeSourceCluster!$A$18),IF($G$3="Luzon A",SUMIFS('SP List (I-REAP)'!$M:$M,'SP List (I-REAP)'!$J:$J,StatusFundModeSourceCluster!$A19,'SP List (I-REAP)'!$Q:$Q,StatusFundModeSourceCluster!$A$18,'SP List (I-REAP)'!$B:$B,$G$3),IF($G$3="Luzon B",SUMIFS('SP List (I-REAP)'!$M:$M,'SP List (I-REAP)'!$J:$J,StatusFundModeSourceCluster!$A19,'SP List (I-REAP)'!$Q:$Q,StatusFundModeSourceCluster!$A$18,'SP List (I-REAP)'!$B:$B,$G$3),IF($G$3="Visayas",SUMIFS('SP List (I-REAP)'!$M:$M,'SP List (I-REAP)'!$J:$J,StatusFundModeSourceCluster!$A19,'SP List (I-REAP)'!$Q:$Q,StatusFundModeSourceCluster!$A$18,'SP List (I-REAP)'!$B:$B,$G$3),IF($G$3="Mindanao",SUMIFS('SP List (I-REAP)'!$M:$M,'SP List (I-REAP)'!$J:$J,StatusFundModeSourceCluster!$A19,'SP List (I-REAP)'!$Q:$Q,StatusFundModeSourceCluster!$A$18,'SP List (I-REAP)'!$B:$B,$G$3))))))/1000000</f>
        <v>0</v>
      </c>
      <c r="E19" s="94" t="str">
        <f>+C19+D19</f>
        <v>0</v>
      </c>
      <c r="F19" s="94" t="str">
        <f>IF($G$3="Entire Portfolio",SUMIFS('SP List (I-REAP)'!$L:$L,'SP List (I-REAP)'!$J:$J,StatusFundModeSourceCluster!$A19,'SP List (I-REAP)'!$Q:$Q,StatusFundModeSourceCluster!$A$18),IF($G$3="Luzon A",SUMIFS('SP List (I-REAP)'!$L:$L,'SP List (I-REAP)'!$J:$J,StatusFundModeSourceCluster!$A19,'SP List (I-REAP)'!$Q:$Q,StatusFundModeSourceCluster!$A$18,'SP List (I-REAP)'!$B:$B,$G$3),IF($G$3="Luzon B",SUMIFS('SP List (I-REAP)'!$L:$L,'SP List (I-REAP)'!$J:$J,StatusFundModeSourceCluster!$A19,'SP List (I-REAP)'!$Q:$Q,StatusFundModeSourceCluster!$A$18,'SP List (I-REAP)'!$B:$B,$G$3),IF($G$3="Visayas",SUMIFS('SP List (I-REAP)'!$L:$L,'SP List (I-REAP)'!$J:$J,StatusFundModeSourceCluster!$A19,'SP List (I-REAP)'!$Q:$Q,StatusFundModeSourceCluster!$A$18,'SP List (I-REAP)'!$B:$B,$G$3),IF($G$3="Mindanao",SUMIFS('SP List (I-REAP)'!$L:$L,'SP List (I-REAP)'!$J:$J,StatusFundModeSourceCluster!$A19,'SP List (I-REAP)'!$Q:$Q,StatusFundModeSourceCluster!$A$18,'SP List (I-REAP)'!$B:$B,$G$3))))))/1000000</f>
        <v>0</v>
      </c>
      <c r="G19" s="94" t="str">
        <f>IF($G$3="Entire Portfolio",SUMIFS('SP List (I-REAP)'!$N:$N,'SP List (I-REAP)'!$J:$J,StatusFundModeSourceCluster!$A19,'SP List (I-REAP)'!$Q:$Q,StatusFundModeSourceCluster!$A$18),IF($G$3="Luzon A",SUMIFS('SP List (I-REAP)'!$N:$N,'SP List (I-REAP)'!$J:$J,StatusFundModeSourceCluster!$A19,'SP List (I-REAP)'!$Q:$Q,StatusFundModeSourceCluster!$A$18,'SP List (I-REAP)'!$B:$B,$G$3),IF($G$3="Luzon B",SUMIFS('SP List (I-REAP)'!$N:$N,'SP List (I-REAP)'!$J:$J,StatusFundModeSourceCluster!$A19,'SP List (I-REAP)'!$Q:$Q,StatusFundModeSourceCluster!$A$18,'SP List (I-REAP)'!$B:$B,$G$3),IF($G$3="Visayas",SUMIFS('SP List (I-REAP)'!$N:$N,'SP List (I-REAP)'!$J:$J,StatusFundModeSourceCluster!$A19,'SP List (I-REAP)'!$Q:$Q,StatusFundModeSourceCluster!$A$18,'SP List (I-REAP)'!$B:$B,$G$3),IF($G$3="Mindanao",SUMIFS('SP List (I-REAP)'!$N:$N,'SP List (I-REAP)'!$J:$J,StatusFundModeSourceCluster!$A19,'SP List (I-REAP)'!$Q:$Q,StatusFundModeSourceCluster!$A$18,'SP List (I-REAP)'!$B:$B,$G$3))))))/1000000</f>
        <v>0</v>
      </c>
      <c r="H19" s="94" t="str">
        <f>+E19+F19+G19</f>
        <v>0</v>
      </c>
    </row>
    <row r="20" spans="1:11">
      <c r="A20" s="92" t="s">
        <v>199</v>
      </c>
      <c r="B20" s="93" t="str">
        <f>IF($G$3="Entire Portfolio",COUNTIFS('SP List (I-REAP)'!$J:$J,StatusFundModeSourceCluster!$A20,'SP List (I-REAP)'!$Q:$Q,StatusFundModeSourceCluster!$A$18),IF($G$3="Luzon A",COUNTIFS('SP List (I-REAP)'!$J:$J,StatusFundModeSourceCluster!$A20,'SP List (I-REAP)'!$Q:$Q,StatusFundModeSourceCluster!$A$18,'SP List (I-REAP)'!$B:$B,StatusFundModeSourceCluster!$G$3),IF($G$3="Luzon B",COUNTIFS('SP List (I-REAP)'!$J:$J,StatusFundModeSourceCluster!$A20,'SP List (I-REAP)'!$Q:$Q,StatusFundModeSourceCluster!$A$18,'SP List (I-REAP)'!$B:$B,StatusFundModeSourceCluster!$G$3),IF($G$3="Visayas",COUNTIFS('SP List (I-REAP)'!$J:$J,StatusFundModeSourceCluster!$A20,'SP List (I-REAP)'!$Q:$Q,StatusFundModeSourceCluster!$A$18,'SP List (I-REAP)'!$B:$B,StatusFundModeSourceCluster!$G$3),IF($G$3="Mindanao",COUNTIFS('SP List (I-REAP)'!$J:$J,StatusFundModeSourceCluster!$A20,'SP List (I-REAP)'!$Q:$Q,StatusFundModeSourceCluster!$A$18,'SP List (I-REAP)'!$B:$B,StatusFundModeSourceCluster!$G$3))))))</f>
        <v>0</v>
      </c>
      <c r="C20" s="94" t="str">
        <f>IF($G$3="Entire Portfolio",SUMIFS('SP List (I-REAP)'!$K:$K,'SP List (I-REAP)'!$J:$J,StatusFundModeSourceCluster!$A20,'SP List (I-REAP)'!$Q:$Q,StatusFundModeSourceCluster!$A$18),IF($G$3="Luzon A",SUMIFS('SP List (I-REAP)'!$K:$K,'SP List (I-REAP)'!$J:$J,StatusFundModeSourceCluster!$A20,'SP List (I-REAP)'!$Q:$Q,StatusFundModeSourceCluster!$A$18,'SP List (I-REAP)'!$B:$B,$G$3),IF($G$3="Luzon B",SUMIFS('SP List (I-REAP)'!$K:$K,'SP List (I-REAP)'!$J:$J,StatusFundModeSourceCluster!$A20,'SP List (I-REAP)'!$Q:$Q,StatusFundModeSourceCluster!$A$18,'SP List (I-REAP)'!$B:$B,$G$3),IF($G$3="Visayas",SUMIFS('SP List (I-REAP)'!$K:$K,'SP List (I-REAP)'!$J:$J,StatusFundModeSourceCluster!$A20,'SP List (I-REAP)'!$Q:$Q,StatusFundModeSourceCluster!$A$18,'SP List (I-REAP)'!$B:$B,$G$3),IF($G$3="Mindanao",SUMIFS('SP List (I-REAP)'!$K:$K,'SP List (I-REAP)'!$J:$J,StatusFundModeSourceCluster!$A20,'SP List (I-REAP)'!$Q:$Q,StatusFundModeSourceCluster!$A$18,'SP List (I-REAP)'!$B:$B,$G$3))))))/1000000</f>
        <v>0</v>
      </c>
      <c r="D20" s="94" t="str">
        <f>IF($G$3="Entire Portfolio",SUMIFS('SP List (I-REAP)'!$M:$M,'SP List (I-REAP)'!$J:$J,StatusFundModeSourceCluster!$A20,'SP List (I-REAP)'!$Q:$Q,StatusFundModeSourceCluster!$A$18),IF($G$3="Luzon A",SUMIFS('SP List (I-REAP)'!$M:$M,'SP List (I-REAP)'!$J:$J,StatusFundModeSourceCluster!$A20,'SP List (I-REAP)'!$Q:$Q,StatusFundModeSourceCluster!$A$18,'SP List (I-REAP)'!$B:$B,$G$3),IF($G$3="Luzon B",SUMIFS('SP List (I-REAP)'!$M:$M,'SP List (I-REAP)'!$J:$J,StatusFundModeSourceCluster!$A20,'SP List (I-REAP)'!$Q:$Q,StatusFundModeSourceCluster!$A$18,'SP List (I-REAP)'!$B:$B,$G$3),IF($G$3="Visayas",SUMIFS('SP List (I-REAP)'!$M:$M,'SP List (I-REAP)'!$J:$J,StatusFundModeSourceCluster!$A20,'SP List (I-REAP)'!$Q:$Q,StatusFundModeSourceCluster!$A$18,'SP List (I-REAP)'!$B:$B,$G$3),IF($G$3="Mindanao",SUMIFS('SP List (I-REAP)'!$M:$M,'SP List (I-REAP)'!$J:$J,StatusFundModeSourceCluster!$A20,'SP List (I-REAP)'!$Q:$Q,StatusFundModeSourceCluster!$A$18,'SP List (I-REAP)'!$B:$B,$G$3))))))/1000000</f>
        <v>0</v>
      </c>
      <c r="E20" s="94" t="str">
        <f>+C20+D20</f>
        <v>0</v>
      </c>
      <c r="F20" s="94" t="str">
        <f>IF($G$3="Entire Portfolio",SUMIFS('SP List (I-REAP)'!$L:$L,'SP List (I-REAP)'!$J:$J,StatusFundModeSourceCluster!$A20,'SP List (I-REAP)'!$Q:$Q,StatusFundModeSourceCluster!$A$18),IF($G$3="Luzon A",SUMIFS('SP List (I-REAP)'!$L:$L,'SP List (I-REAP)'!$J:$J,StatusFundModeSourceCluster!$A20,'SP List (I-REAP)'!$Q:$Q,StatusFundModeSourceCluster!$A$18,'SP List (I-REAP)'!$B:$B,$G$3),IF($G$3="Luzon B",SUMIFS('SP List (I-REAP)'!$L:$L,'SP List (I-REAP)'!$J:$J,StatusFundModeSourceCluster!$A20,'SP List (I-REAP)'!$Q:$Q,StatusFundModeSourceCluster!$A$18,'SP List (I-REAP)'!$B:$B,$G$3),IF($G$3="Visayas",SUMIFS('SP List (I-REAP)'!$L:$L,'SP List (I-REAP)'!$J:$J,StatusFundModeSourceCluster!$A20,'SP List (I-REAP)'!$Q:$Q,StatusFundModeSourceCluster!$A$18,'SP List (I-REAP)'!$B:$B,$G$3),IF($G$3="Mindanao",SUMIFS('SP List (I-REAP)'!$L:$L,'SP List (I-REAP)'!$J:$J,StatusFundModeSourceCluster!$A20,'SP List (I-REAP)'!$Q:$Q,StatusFundModeSourceCluster!$A$18,'SP List (I-REAP)'!$B:$B,$G$3))))))/1000000</f>
        <v>0</v>
      </c>
      <c r="G20" s="94" t="str">
        <f>IF($G$3="Entire Portfolio",SUMIFS('SP List (I-REAP)'!$N:$N,'SP List (I-REAP)'!$J:$J,StatusFundModeSourceCluster!$A20,'SP List (I-REAP)'!$Q:$Q,StatusFundModeSourceCluster!$A$18),IF($G$3="Luzon A",SUMIFS('SP List (I-REAP)'!$N:$N,'SP List (I-REAP)'!$J:$J,StatusFundModeSourceCluster!$A20,'SP List (I-REAP)'!$Q:$Q,StatusFundModeSourceCluster!$A$18,'SP List (I-REAP)'!$B:$B,$G$3),IF($G$3="Luzon B",SUMIFS('SP List (I-REAP)'!$N:$N,'SP List (I-REAP)'!$J:$J,StatusFundModeSourceCluster!$A20,'SP List (I-REAP)'!$Q:$Q,StatusFundModeSourceCluster!$A$18,'SP List (I-REAP)'!$B:$B,$G$3),IF($G$3="Visayas",SUMIFS('SP List (I-REAP)'!$N:$N,'SP List (I-REAP)'!$J:$J,StatusFundModeSourceCluster!$A20,'SP List (I-REAP)'!$Q:$Q,StatusFundModeSourceCluster!$A$18,'SP List (I-REAP)'!$B:$B,$G$3),IF($G$3="Mindanao",SUMIFS('SP List (I-REAP)'!$N:$N,'SP List (I-REAP)'!$J:$J,StatusFundModeSourceCluster!$A20,'SP List (I-REAP)'!$Q:$Q,StatusFundModeSourceCluster!$A$18,'SP List (I-REAP)'!$B:$B,$G$3))))))/1000000</f>
        <v>0</v>
      </c>
      <c r="H20" s="94" t="str">
        <f>+E20+F20+G20</f>
        <v>0</v>
      </c>
    </row>
    <row r="21" spans="1:11">
      <c r="A21" s="92" t="s">
        <v>135</v>
      </c>
      <c r="B21" s="93" t="str">
        <f>IF($G$3="Entire Portfolio",COUNTIFS('SP List (I-REAP)'!$J:$J,StatusFundModeSourceCluster!$A21,'SP List (I-REAP)'!$Q:$Q,StatusFundModeSourceCluster!$A$18),IF($G$3="Luzon A",COUNTIFS('SP List (I-REAP)'!$J:$J,StatusFundModeSourceCluster!$A21,'SP List (I-REAP)'!$Q:$Q,StatusFundModeSourceCluster!$A$18,'SP List (I-REAP)'!$B:$B,StatusFundModeSourceCluster!$G$3),IF($G$3="Luzon B",COUNTIFS('SP List (I-REAP)'!$J:$J,StatusFundModeSourceCluster!$A21,'SP List (I-REAP)'!$Q:$Q,StatusFundModeSourceCluster!$A$18,'SP List (I-REAP)'!$B:$B,StatusFundModeSourceCluster!$G$3),IF($G$3="Visayas",COUNTIFS('SP List (I-REAP)'!$J:$J,StatusFundModeSourceCluster!$A21,'SP List (I-REAP)'!$Q:$Q,StatusFundModeSourceCluster!$A$18,'SP List (I-REAP)'!$B:$B,StatusFundModeSourceCluster!$G$3),IF($G$3="Mindanao",COUNTIFS('SP List (I-REAP)'!$J:$J,StatusFundModeSourceCluster!$A21,'SP List (I-REAP)'!$Q:$Q,StatusFundModeSourceCluster!$A$18,'SP List (I-REAP)'!$B:$B,StatusFundModeSourceCluster!$G$3))))))</f>
        <v>0</v>
      </c>
      <c r="C21" s="94" t="str">
        <f>IF($G$3="Entire Portfolio",SUMIFS('SP List (I-REAP)'!$K:$K,'SP List (I-REAP)'!$J:$J,StatusFundModeSourceCluster!$A21,'SP List (I-REAP)'!$Q:$Q,StatusFundModeSourceCluster!$A$18),IF($G$3="Luzon A",SUMIFS('SP List (I-REAP)'!$K:$K,'SP List (I-REAP)'!$J:$J,StatusFundModeSourceCluster!$A21,'SP List (I-REAP)'!$Q:$Q,StatusFundModeSourceCluster!$A$18,'SP List (I-REAP)'!$B:$B,$G$3),IF($G$3="Luzon B",SUMIFS('SP List (I-REAP)'!$K:$K,'SP List (I-REAP)'!$J:$J,StatusFundModeSourceCluster!$A21,'SP List (I-REAP)'!$Q:$Q,StatusFundModeSourceCluster!$A$18,'SP List (I-REAP)'!$B:$B,$G$3),IF($G$3="Visayas",SUMIFS('SP List (I-REAP)'!$K:$K,'SP List (I-REAP)'!$J:$J,StatusFundModeSourceCluster!$A21,'SP List (I-REAP)'!$Q:$Q,StatusFundModeSourceCluster!$A$18,'SP List (I-REAP)'!$B:$B,$G$3),IF($G$3="Mindanao",SUMIFS('SP List (I-REAP)'!$K:$K,'SP List (I-REAP)'!$J:$J,StatusFundModeSourceCluster!$A21,'SP List (I-REAP)'!$Q:$Q,StatusFundModeSourceCluster!$A$18,'SP List (I-REAP)'!$B:$B,$G$3))))))/1000000</f>
        <v>0</v>
      </c>
      <c r="D21" s="94" t="str">
        <f>IF($G$3="Entire Portfolio",SUMIFS('SP List (I-REAP)'!$M:$M,'SP List (I-REAP)'!$J:$J,StatusFundModeSourceCluster!$A21,'SP List (I-REAP)'!$Q:$Q,StatusFundModeSourceCluster!$A$18),IF($G$3="Luzon A",SUMIFS('SP List (I-REAP)'!$M:$M,'SP List (I-REAP)'!$J:$J,StatusFundModeSourceCluster!$A21,'SP List (I-REAP)'!$Q:$Q,StatusFundModeSourceCluster!$A$18,'SP List (I-REAP)'!$B:$B,$G$3),IF($G$3="Luzon B",SUMIFS('SP List (I-REAP)'!$M:$M,'SP List (I-REAP)'!$J:$J,StatusFundModeSourceCluster!$A21,'SP List (I-REAP)'!$Q:$Q,StatusFundModeSourceCluster!$A$18,'SP List (I-REAP)'!$B:$B,$G$3),IF($G$3="Visayas",SUMIFS('SP List (I-REAP)'!$M:$M,'SP List (I-REAP)'!$J:$J,StatusFundModeSourceCluster!$A21,'SP List (I-REAP)'!$Q:$Q,StatusFundModeSourceCluster!$A$18,'SP List (I-REAP)'!$B:$B,$G$3),IF($G$3="Mindanao",SUMIFS('SP List (I-REAP)'!$M:$M,'SP List (I-REAP)'!$J:$J,StatusFundModeSourceCluster!$A21,'SP List (I-REAP)'!$Q:$Q,StatusFundModeSourceCluster!$A$18,'SP List (I-REAP)'!$B:$B,$G$3))))))/1000000</f>
        <v>0</v>
      </c>
      <c r="E21" s="94" t="str">
        <f>+C21+D21</f>
        <v>0</v>
      </c>
      <c r="F21" s="94" t="str">
        <f>IF($G$3="Entire Portfolio",SUMIFS('SP List (I-REAP)'!$L:$L,'SP List (I-REAP)'!$J:$J,StatusFundModeSourceCluster!$A21,'SP List (I-REAP)'!$Q:$Q,StatusFundModeSourceCluster!$A$18),IF($G$3="Luzon A",SUMIFS('SP List (I-REAP)'!$L:$L,'SP List (I-REAP)'!$J:$J,StatusFundModeSourceCluster!$A21,'SP List (I-REAP)'!$Q:$Q,StatusFundModeSourceCluster!$A$18,'SP List (I-REAP)'!$B:$B,$G$3),IF($G$3="Luzon B",SUMIFS('SP List (I-REAP)'!$L:$L,'SP List (I-REAP)'!$J:$J,StatusFundModeSourceCluster!$A21,'SP List (I-REAP)'!$Q:$Q,StatusFundModeSourceCluster!$A$18,'SP List (I-REAP)'!$B:$B,$G$3),IF($G$3="Visayas",SUMIFS('SP List (I-REAP)'!$L:$L,'SP List (I-REAP)'!$J:$J,StatusFundModeSourceCluster!$A21,'SP List (I-REAP)'!$Q:$Q,StatusFundModeSourceCluster!$A$18,'SP List (I-REAP)'!$B:$B,$G$3),IF($G$3="Mindanao",SUMIFS('SP List (I-REAP)'!$L:$L,'SP List (I-REAP)'!$J:$J,StatusFundModeSourceCluster!$A21,'SP List (I-REAP)'!$Q:$Q,StatusFundModeSourceCluster!$A$18,'SP List (I-REAP)'!$B:$B,$G$3))))))/1000000</f>
        <v>0</v>
      </c>
      <c r="G21" s="94" t="str">
        <f>IF($G$3="Entire Portfolio",SUMIFS('SP List (I-REAP)'!$N:$N,'SP List (I-REAP)'!$J:$J,StatusFundModeSourceCluster!$A21,'SP List (I-REAP)'!$Q:$Q,StatusFundModeSourceCluster!$A$18),IF($G$3="Luzon A",SUMIFS('SP List (I-REAP)'!$N:$N,'SP List (I-REAP)'!$J:$J,StatusFundModeSourceCluster!$A21,'SP List (I-REAP)'!$Q:$Q,StatusFundModeSourceCluster!$A$18,'SP List (I-REAP)'!$B:$B,$G$3),IF($G$3="Luzon B",SUMIFS('SP List (I-REAP)'!$N:$N,'SP List (I-REAP)'!$J:$J,StatusFundModeSourceCluster!$A21,'SP List (I-REAP)'!$Q:$Q,StatusFundModeSourceCluster!$A$18,'SP List (I-REAP)'!$B:$B,$G$3),IF($G$3="Visayas",SUMIFS('SP List (I-REAP)'!$N:$N,'SP List (I-REAP)'!$J:$J,StatusFundModeSourceCluster!$A21,'SP List (I-REAP)'!$Q:$Q,StatusFundModeSourceCluster!$A$18,'SP List (I-REAP)'!$B:$B,$G$3),IF($G$3="Mindanao",SUMIFS('SP List (I-REAP)'!$N:$N,'SP List (I-REAP)'!$J:$J,StatusFundModeSourceCluster!$A21,'SP List (I-REAP)'!$Q:$Q,StatusFundModeSourceCluster!$A$18,'SP List (I-REAP)'!$B:$B,$G$3))))))/1000000</f>
        <v>0</v>
      </c>
      <c r="H21" s="94" t="str">
        <f>+E21+F21+G21</f>
        <v>0</v>
      </c>
    </row>
    <row r="22" spans="1:11" customHeight="1" ht="14.25">
      <c r="A22" s="160" t="s">
        <v>2015</v>
      </c>
      <c r="B22" s="101" t="str">
        <f>SUM(B23:B25)</f>
        <v>0</v>
      </c>
      <c r="C22" s="102" t="str">
        <f>SUM(C23:C25)</f>
        <v>0</v>
      </c>
      <c r="D22" s="102" t="str">
        <f>SUM(D23:D25)</f>
        <v>0</v>
      </c>
      <c r="E22" s="102" t="str">
        <f>SUM(E23:E25)</f>
        <v>0</v>
      </c>
      <c r="F22" s="102" t="str">
        <f>SUM(F23:F25)</f>
        <v>0</v>
      </c>
      <c r="G22" s="102" t="str">
        <f>SUM(G23:G25)</f>
        <v>0</v>
      </c>
      <c r="H22" s="102" t="str">
        <f>SUM(H23:H25)</f>
        <v>0</v>
      </c>
    </row>
    <row r="23" spans="1:11" customHeight="1" ht="14.25">
      <c r="A23" s="92" t="s">
        <v>292</v>
      </c>
      <c r="B23" s="93" t="str">
        <f>IF($G$3="Entire Portfolio",COUNTIFS('SP List (I-REAP)'!$J:$J,StatusFundModeSourceCluster!$A23,'SP List (I-REAP)'!$Q:$Q,StatusFundModeSourceCluster!$A$22),IF($G$3="Luzon A",COUNTIFS('SP List (I-REAP)'!$J:$J,StatusFundModeSourceCluster!$A23,'SP List (I-REAP)'!$Q:$Q,StatusFundModeSourceCluster!$A$22,'SP List (I-REAP)'!$B:$B,StatusFundModeSourceCluster!$G$3),IF($G$3="Luzon B",COUNTIFS('SP List (I-REAP)'!$J:$J,StatusFundModeSourceCluster!$A23,'SP List (I-REAP)'!$Q:$Q,StatusFundModeSourceCluster!$A$22,'SP List (I-REAP)'!$B:$B,StatusFundModeSourceCluster!$G$3),IF($G$3="Visayas",COUNTIFS('SP List (I-REAP)'!$J:$J,StatusFundModeSourceCluster!$A23,'SP List (I-REAP)'!$Q:$Q,StatusFundModeSourceCluster!$A$22,'SP List (I-REAP)'!$B:$B,StatusFundModeSourceCluster!$G$3),IF($G$3="Mindanao",COUNTIFS('SP List (I-REAP)'!$J:$J,StatusFundModeSourceCluster!$A23,'SP List (I-REAP)'!$Q:$Q,StatusFundModeSourceCluster!$A$22,'SP List (I-REAP)'!$B:$B,StatusFundModeSourceCluster!$G$3))))))</f>
        <v>0</v>
      </c>
      <c r="C23" s="94" t="str">
        <f>IF($G$3="Entire Portfolio",SUMIFS('SP List (I-REAP)'!$K:$K,'SP List (I-REAP)'!$J:$J,StatusFundModeSourceCluster!$A23,'SP List (I-REAP)'!$Q:$Q,StatusFundModeSourceCluster!$A$22),IF($G$3="Luzon A",SUMIFS('SP List (I-REAP)'!$K:$K,'SP List (I-REAP)'!$J:$J,StatusFundModeSourceCluster!$A23,'SP List (I-REAP)'!$Q:$Q,StatusFundModeSourceCluster!$A$22,'SP List (I-REAP)'!$B:$B,$G$3),IF($G$3="Luzon B",SUMIFS('SP List (I-REAP)'!$K:$K,'SP List (I-REAP)'!$J:$J,StatusFundModeSourceCluster!$A23,'SP List (I-REAP)'!$Q:$Q,StatusFundModeSourceCluster!$A$22,'SP List (I-REAP)'!$B:$B,$G$3),IF($G$3="Visayas",SUMIFS('SP List (I-REAP)'!$K:$K,'SP List (I-REAP)'!$J:$J,StatusFundModeSourceCluster!$A23,'SP List (I-REAP)'!$Q:$Q,StatusFundModeSourceCluster!$A$22,'SP List (I-REAP)'!$B:$B,$G$3),IF($G$3="Mindanao",SUMIFS('SP List (I-REAP)'!$K:$K,'SP List (I-REAP)'!$J:$J,StatusFundModeSourceCluster!$A23,'SP List (I-REAP)'!$Q:$Q,StatusFundModeSourceCluster!$A$22,'SP List (I-REAP)'!$B:$B,$G$3))))))/1000000</f>
        <v>0</v>
      </c>
      <c r="D23" s="94" t="str">
        <f>IF($G$3="Entire Portfolio",SUMIFS('SP List (I-REAP)'!$M:$M,'SP List (I-REAP)'!$J:$J,StatusFundModeSourceCluster!$A23,'SP List (I-REAP)'!$Q:$Q,StatusFundModeSourceCluster!$A$22),IF($G$3="Luzon A",SUMIFS('SP List (I-REAP)'!$M:$M,'SP List (I-REAP)'!$J:$J,StatusFundModeSourceCluster!$A23,'SP List (I-REAP)'!$Q:$Q,StatusFundModeSourceCluster!$A$22,'SP List (I-REAP)'!$B:$B,$G$3),IF($G$3="Luzon B",SUMIFS('SP List (I-REAP)'!$M:$M,'SP List (I-REAP)'!$J:$J,StatusFundModeSourceCluster!$A23,'SP List (I-REAP)'!$Q:$Q,StatusFundModeSourceCluster!$A$22,'SP List (I-REAP)'!$B:$B,$G$3),IF($G$3="Visayas",SUMIFS('SP List (I-REAP)'!$M:$M,'SP List (I-REAP)'!$J:$J,StatusFundModeSourceCluster!$A23,'SP List (I-REAP)'!$Q:$Q,StatusFundModeSourceCluster!$A$22,'SP List (I-REAP)'!$B:$B,$G$3),IF($G$3="Mindanao",SUMIFS('SP List (I-REAP)'!$M:$M,'SP List (I-REAP)'!$J:$J,StatusFundModeSourceCluster!$A23,'SP List (I-REAP)'!$Q:$Q,StatusFundModeSourceCluster!$A$22,'SP List (I-REAP)'!$B:$B,$G$3))))))/1000000</f>
        <v>0</v>
      </c>
      <c r="E23" s="94" t="str">
        <f>+C23+D23</f>
        <v>0</v>
      </c>
      <c r="F23" s="94" t="str">
        <f>IF($G$3="Entire Portfolio",SUMIFS('SP List (I-REAP)'!$L:$L,'SP List (I-REAP)'!$J:$J,StatusFundModeSourceCluster!$A23,'SP List (I-REAP)'!$Q:$Q,StatusFundModeSourceCluster!$A$22),IF($G$3="Luzon A",SUMIFS('SP List (I-REAP)'!$L:$L,'SP List (I-REAP)'!$J:$J,StatusFundModeSourceCluster!$A23,'SP List (I-REAP)'!$Q:$Q,StatusFundModeSourceCluster!$A$22,'SP List (I-REAP)'!$B:$B,$G$3),IF($G$3="Luzon B",SUMIFS('SP List (I-REAP)'!$L:$L,'SP List (I-REAP)'!$J:$J,StatusFundModeSourceCluster!$A23,'SP List (I-REAP)'!$Q:$Q,StatusFundModeSourceCluster!$A$22,'SP List (I-REAP)'!$B:$B,$G$3),IF($G$3="Visayas",SUMIFS('SP List (I-REAP)'!$L:$L,'SP List (I-REAP)'!$J:$J,StatusFundModeSourceCluster!$A23,'SP List (I-REAP)'!$Q:$Q,StatusFundModeSourceCluster!$A$22,'SP List (I-REAP)'!$B:$B,$G$3),IF($G$3="Mindanao",SUMIFS('SP List (I-REAP)'!$L:$L,'SP List (I-REAP)'!$J:$J,StatusFundModeSourceCluster!$A23,'SP List (I-REAP)'!$Q:$Q,StatusFundModeSourceCluster!$A$22,'SP List (I-REAP)'!$B:$B,$G$3))))))/1000000</f>
        <v>0</v>
      </c>
      <c r="G23" s="94" t="str">
        <f>IF($G$3="Entire Portfolio",SUMIFS('SP List (I-REAP)'!$N:$N,'SP List (I-REAP)'!$J:$J,StatusFundModeSourceCluster!$A23,'SP List (I-REAP)'!$Q:$Q,StatusFundModeSourceCluster!$A$22),IF($G$3="Luzon A",SUMIFS('SP List (I-REAP)'!$N:$N,'SP List (I-REAP)'!$J:$J,StatusFundModeSourceCluster!$A23,'SP List (I-REAP)'!$Q:$Q,StatusFundModeSourceCluster!$A$22,'SP List (I-REAP)'!$B:$B,$G$3),IF($G$3="Luzon B",SUMIFS('SP List (I-REAP)'!$N:$N,'SP List (I-REAP)'!$J:$J,StatusFundModeSourceCluster!$A23,'SP List (I-REAP)'!$Q:$Q,StatusFundModeSourceCluster!$A$22,'SP List (I-REAP)'!$B:$B,$G$3),IF($G$3="Visayas",SUMIFS('SP List (I-REAP)'!$N:$N,'SP List (I-REAP)'!$J:$J,StatusFundModeSourceCluster!$A23,'SP List (I-REAP)'!$Q:$Q,StatusFundModeSourceCluster!$A$22,'SP List (I-REAP)'!$B:$B,$G$3),IF($G$3="Mindanao",SUMIFS('SP List (I-REAP)'!$N:$N,'SP List (I-REAP)'!$J:$J,StatusFundModeSourceCluster!$A23,'SP List (I-REAP)'!$Q:$Q,StatusFundModeSourceCluster!$A$22,'SP List (I-REAP)'!$B:$B,$G$3))))))/1000000</f>
        <v>0</v>
      </c>
      <c r="H23" s="94" t="str">
        <f>+E23+F23+G23</f>
        <v>0</v>
      </c>
    </row>
    <row r="24" spans="1:11" customHeight="1" ht="14.25">
      <c r="A24" s="92" t="s">
        <v>199</v>
      </c>
      <c r="B24" s="93" t="str">
        <f>IF($G$3="Entire Portfolio",COUNTIFS('SP List (I-REAP)'!$J:$J,StatusFundModeSourceCluster!$A24,'SP List (I-REAP)'!$Q:$Q,StatusFundModeSourceCluster!$A$22),IF($G$3="Luzon A",COUNTIFS('SP List (I-REAP)'!$J:$J,StatusFundModeSourceCluster!$A24,'SP List (I-REAP)'!$Q:$Q,StatusFundModeSourceCluster!$A$22,'SP List (I-REAP)'!$B:$B,StatusFundModeSourceCluster!$G$3),IF($G$3="Luzon B",COUNTIFS('SP List (I-REAP)'!$J:$J,StatusFundModeSourceCluster!$A24,'SP List (I-REAP)'!$Q:$Q,StatusFundModeSourceCluster!$A$22,'SP List (I-REAP)'!$B:$B,StatusFundModeSourceCluster!$G$3),IF($G$3="Visayas",COUNTIFS('SP List (I-REAP)'!$J:$J,StatusFundModeSourceCluster!$A24,'SP List (I-REAP)'!$Q:$Q,StatusFundModeSourceCluster!$A$22,'SP List (I-REAP)'!$B:$B,StatusFundModeSourceCluster!$G$3),IF($G$3="Mindanao",COUNTIFS('SP List (I-REAP)'!$J:$J,StatusFundModeSourceCluster!$A24,'SP List (I-REAP)'!$Q:$Q,StatusFundModeSourceCluster!$A$22,'SP List (I-REAP)'!$B:$B,StatusFundModeSourceCluster!$G$3))))))</f>
        <v>0</v>
      </c>
      <c r="C24" s="94" t="str">
        <f>IF($G$3="Entire Portfolio",SUMIFS('SP List (I-REAP)'!$K:$K,'SP List (I-REAP)'!$J:$J,StatusFundModeSourceCluster!$A24,'SP List (I-REAP)'!$Q:$Q,StatusFundModeSourceCluster!$A$22),IF($G$3="Luzon A",SUMIFS('SP List (I-REAP)'!$K:$K,'SP List (I-REAP)'!$J:$J,StatusFundModeSourceCluster!$A24,'SP List (I-REAP)'!$Q:$Q,StatusFundModeSourceCluster!$A$22,'SP List (I-REAP)'!$B:$B,$G$3),IF($G$3="Luzon B",SUMIFS('SP List (I-REAP)'!$K:$K,'SP List (I-REAP)'!$J:$J,StatusFundModeSourceCluster!$A24,'SP List (I-REAP)'!$Q:$Q,StatusFundModeSourceCluster!$A$22,'SP List (I-REAP)'!$B:$B,$G$3),IF($G$3="Visayas",SUMIFS('SP List (I-REAP)'!$K:$K,'SP List (I-REAP)'!$J:$J,StatusFundModeSourceCluster!$A24,'SP List (I-REAP)'!$Q:$Q,StatusFundModeSourceCluster!$A$22,'SP List (I-REAP)'!$B:$B,$G$3),IF($G$3="Mindanao",SUMIFS('SP List (I-REAP)'!$K:$K,'SP List (I-REAP)'!$J:$J,StatusFundModeSourceCluster!$A24,'SP List (I-REAP)'!$Q:$Q,StatusFundModeSourceCluster!$A$22,'SP List (I-REAP)'!$B:$B,$G$3))))))/1000000</f>
        <v>0</v>
      </c>
      <c r="D24" s="94" t="str">
        <f>IF($G$3="Entire Portfolio",SUMIFS('SP List (I-REAP)'!$M:$M,'SP List (I-REAP)'!$J:$J,StatusFundModeSourceCluster!$A24,'SP List (I-REAP)'!$Q:$Q,StatusFundModeSourceCluster!$A$22),IF($G$3="Luzon A",SUMIFS('SP List (I-REAP)'!$M:$M,'SP List (I-REAP)'!$J:$J,StatusFundModeSourceCluster!$A24,'SP List (I-REAP)'!$Q:$Q,StatusFundModeSourceCluster!$A$22,'SP List (I-REAP)'!$B:$B,$G$3),IF($G$3="Luzon B",SUMIFS('SP List (I-REAP)'!$M:$M,'SP List (I-REAP)'!$J:$J,StatusFundModeSourceCluster!$A24,'SP List (I-REAP)'!$Q:$Q,StatusFundModeSourceCluster!$A$22,'SP List (I-REAP)'!$B:$B,$G$3),IF($G$3="Visayas",SUMIFS('SP List (I-REAP)'!$M:$M,'SP List (I-REAP)'!$J:$J,StatusFundModeSourceCluster!$A24,'SP List (I-REAP)'!$Q:$Q,StatusFundModeSourceCluster!$A$22,'SP List (I-REAP)'!$B:$B,$G$3),IF($G$3="Mindanao",SUMIFS('SP List (I-REAP)'!$M:$M,'SP List (I-REAP)'!$J:$J,StatusFundModeSourceCluster!$A24,'SP List (I-REAP)'!$Q:$Q,StatusFundModeSourceCluster!$A$22,'SP List (I-REAP)'!$B:$B,$G$3))))))/1000000</f>
        <v>0</v>
      </c>
      <c r="E24" s="94" t="str">
        <f>+C24+D24</f>
        <v>0</v>
      </c>
      <c r="F24" s="94" t="str">
        <f>IF($G$3="Entire Portfolio",SUMIFS('SP List (I-REAP)'!$L:$L,'SP List (I-REAP)'!$J:$J,StatusFundModeSourceCluster!$A24,'SP List (I-REAP)'!$Q:$Q,StatusFundModeSourceCluster!$A$22),IF($G$3="Luzon A",SUMIFS('SP List (I-REAP)'!$L:$L,'SP List (I-REAP)'!$J:$J,StatusFundModeSourceCluster!$A24,'SP List (I-REAP)'!$Q:$Q,StatusFundModeSourceCluster!$A$22,'SP List (I-REAP)'!$B:$B,$G$3),IF($G$3="Luzon B",SUMIFS('SP List (I-REAP)'!$L:$L,'SP List (I-REAP)'!$J:$J,StatusFundModeSourceCluster!$A24,'SP List (I-REAP)'!$Q:$Q,StatusFundModeSourceCluster!$A$22,'SP List (I-REAP)'!$B:$B,$G$3),IF($G$3="Visayas",SUMIFS('SP List (I-REAP)'!$L:$L,'SP List (I-REAP)'!$J:$J,StatusFundModeSourceCluster!$A24,'SP List (I-REAP)'!$Q:$Q,StatusFundModeSourceCluster!$A$22,'SP List (I-REAP)'!$B:$B,$G$3),IF($G$3="Mindanao",SUMIFS('SP List (I-REAP)'!$L:$L,'SP List (I-REAP)'!$J:$J,StatusFundModeSourceCluster!$A24,'SP List (I-REAP)'!$Q:$Q,StatusFundModeSourceCluster!$A$22,'SP List (I-REAP)'!$B:$B,$G$3))))))/1000000</f>
        <v>0</v>
      </c>
      <c r="G24" s="94" t="str">
        <f>IF($G$3="Entire Portfolio",SUMIFS('SP List (I-REAP)'!$N:$N,'SP List (I-REAP)'!$J:$J,StatusFundModeSourceCluster!$A24,'SP List (I-REAP)'!$Q:$Q,StatusFundModeSourceCluster!$A$22),IF($G$3="Luzon A",SUMIFS('SP List (I-REAP)'!$N:$N,'SP List (I-REAP)'!$J:$J,StatusFundModeSourceCluster!$A24,'SP List (I-REAP)'!$Q:$Q,StatusFundModeSourceCluster!$A$22,'SP List (I-REAP)'!$B:$B,$G$3),IF($G$3="Luzon B",SUMIFS('SP List (I-REAP)'!$N:$N,'SP List (I-REAP)'!$J:$J,StatusFundModeSourceCluster!$A24,'SP List (I-REAP)'!$Q:$Q,StatusFundModeSourceCluster!$A$22,'SP List (I-REAP)'!$B:$B,$G$3),IF($G$3="Visayas",SUMIFS('SP List (I-REAP)'!$N:$N,'SP List (I-REAP)'!$J:$J,StatusFundModeSourceCluster!$A24,'SP List (I-REAP)'!$Q:$Q,StatusFundModeSourceCluster!$A$22,'SP List (I-REAP)'!$B:$B,$G$3),IF($G$3="Mindanao",SUMIFS('SP List (I-REAP)'!$N:$N,'SP List (I-REAP)'!$J:$J,StatusFundModeSourceCluster!$A24,'SP List (I-REAP)'!$Q:$Q,StatusFundModeSourceCluster!$A$22,'SP List (I-REAP)'!$B:$B,$G$3))))))/1000000</f>
        <v>0</v>
      </c>
      <c r="H24" s="94" t="str">
        <f>+E24+F24+G24</f>
        <v>0</v>
      </c>
    </row>
    <row r="25" spans="1:11" customHeight="1" ht="14.25">
      <c r="A25" s="92" t="s">
        <v>135</v>
      </c>
      <c r="B25" s="93" t="str">
        <f>IF($G$3="Entire Portfolio",COUNTIFS('SP List (I-REAP)'!$J:$J,StatusFundModeSourceCluster!$A25,'SP List (I-REAP)'!$Q:$Q,StatusFundModeSourceCluster!$A$22),IF($G$3="Luzon A",COUNTIFS('SP List (I-REAP)'!$J:$J,StatusFundModeSourceCluster!$A25,'SP List (I-REAP)'!$Q:$Q,StatusFundModeSourceCluster!$A$22,'SP List (I-REAP)'!$B:$B,StatusFundModeSourceCluster!$G$3),IF($G$3="Luzon B",COUNTIFS('SP List (I-REAP)'!$J:$J,StatusFundModeSourceCluster!$A25,'SP List (I-REAP)'!$Q:$Q,StatusFundModeSourceCluster!$A$22,'SP List (I-REAP)'!$B:$B,StatusFundModeSourceCluster!$G$3),IF($G$3="Visayas",COUNTIFS('SP List (I-REAP)'!$J:$J,StatusFundModeSourceCluster!$A25,'SP List (I-REAP)'!$Q:$Q,StatusFundModeSourceCluster!$A$22,'SP List (I-REAP)'!$B:$B,StatusFundModeSourceCluster!$G$3),IF($G$3="Mindanao",COUNTIFS('SP List (I-REAP)'!$J:$J,StatusFundModeSourceCluster!$A25,'SP List (I-REAP)'!$Q:$Q,StatusFundModeSourceCluster!$A$22,'SP List (I-REAP)'!$B:$B,StatusFundModeSourceCluster!$G$3))))))</f>
        <v>0</v>
      </c>
      <c r="C25" s="94" t="str">
        <f>IF($G$3="Entire Portfolio",SUMIFS('SP List (I-REAP)'!$K:$K,'SP List (I-REAP)'!$J:$J,StatusFundModeSourceCluster!$A25,'SP List (I-REAP)'!$Q:$Q,StatusFundModeSourceCluster!$A$22),IF($G$3="Luzon A",SUMIFS('SP List (I-REAP)'!$K:$K,'SP List (I-REAP)'!$J:$J,StatusFundModeSourceCluster!$A25,'SP List (I-REAP)'!$Q:$Q,StatusFundModeSourceCluster!$A$22,'SP List (I-REAP)'!$B:$B,$G$3),IF($G$3="Luzon B",SUMIFS('SP List (I-REAP)'!$K:$K,'SP List (I-REAP)'!$J:$J,StatusFundModeSourceCluster!$A25,'SP List (I-REAP)'!$Q:$Q,StatusFundModeSourceCluster!$A$22,'SP List (I-REAP)'!$B:$B,$G$3),IF($G$3="Visayas",SUMIFS('SP List (I-REAP)'!$K:$K,'SP List (I-REAP)'!$J:$J,StatusFundModeSourceCluster!$A25,'SP List (I-REAP)'!$Q:$Q,StatusFundModeSourceCluster!$A$22,'SP List (I-REAP)'!$B:$B,$G$3),IF($G$3="Mindanao",SUMIFS('SP List (I-REAP)'!$K:$K,'SP List (I-REAP)'!$J:$J,StatusFundModeSourceCluster!$A25,'SP List (I-REAP)'!$Q:$Q,StatusFundModeSourceCluster!$A$22,'SP List (I-REAP)'!$B:$B,$G$3))))))/1000000</f>
        <v>0</v>
      </c>
      <c r="D25" s="94" t="str">
        <f>IF($G$3="Entire Portfolio",SUMIFS('SP List (I-REAP)'!$M:$M,'SP List (I-REAP)'!$J:$J,StatusFundModeSourceCluster!$A25,'SP List (I-REAP)'!$Q:$Q,StatusFundModeSourceCluster!$A$22),IF($G$3="Luzon A",SUMIFS('SP List (I-REAP)'!$M:$M,'SP List (I-REAP)'!$J:$J,StatusFundModeSourceCluster!$A25,'SP List (I-REAP)'!$Q:$Q,StatusFundModeSourceCluster!$A$22,'SP List (I-REAP)'!$B:$B,$G$3),IF($G$3="Luzon B",SUMIFS('SP List (I-REAP)'!$M:$M,'SP List (I-REAP)'!$J:$J,StatusFundModeSourceCluster!$A25,'SP List (I-REAP)'!$Q:$Q,StatusFundModeSourceCluster!$A$22,'SP List (I-REAP)'!$B:$B,$G$3),IF($G$3="Visayas",SUMIFS('SP List (I-REAP)'!$M:$M,'SP List (I-REAP)'!$J:$J,StatusFundModeSourceCluster!$A25,'SP List (I-REAP)'!$Q:$Q,StatusFundModeSourceCluster!$A$22,'SP List (I-REAP)'!$B:$B,$G$3),IF($G$3="Mindanao",SUMIFS('SP List (I-REAP)'!$M:$M,'SP List (I-REAP)'!$J:$J,StatusFundModeSourceCluster!$A25,'SP List (I-REAP)'!$Q:$Q,StatusFundModeSourceCluster!$A$22,'SP List (I-REAP)'!$B:$B,$G$3))))))/1000000</f>
        <v>0</v>
      </c>
      <c r="E25" s="94" t="str">
        <f>+C25+D25</f>
        <v>0</v>
      </c>
      <c r="F25" s="94" t="str">
        <f>IF($G$3="Entire Portfolio",SUMIFS('SP List (I-REAP)'!$L:$L,'SP List (I-REAP)'!$J:$J,StatusFundModeSourceCluster!$A25,'SP List (I-REAP)'!$Q:$Q,StatusFundModeSourceCluster!$A$22),IF($G$3="Luzon A",SUMIFS('SP List (I-REAP)'!$L:$L,'SP List (I-REAP)'!$J:$J,StatusFundModeSourceCluster!$A25,'SP List (I-REAP)'!$Q:$Q,StatusFundModeSourceCluster!$A$22,'SP List (I-REAP)'!$B:$B,$G$3),IF($G$3="Luzon B",SUMIFS('SP List (I-REAP)'!$L:$L,'SP List (I-REAP)'!$J:$J,StatusFundModeSourceCluster!$A25,'SP List (I-REAP)'!$Q:$Q,StatusFundModeSourceCluster!$A$22,'SP List (I-REAP)'!$B:$B,$G$3),IF($G$3="Visayas",SUMIFS('SP List (I-REAP)'!$L:$L,'SP List (I-REAP)'!$J:$J,StatusFundModeSourceCluster!$A25,'SP List (I-REAP)'!$Q:$Q,StatusFundModeSourceCluster!$A$22,'SP List (I-REAP)'!$B:$B,$G$3),IF($G$3="Mindanao",SUMIFS('SP List (I-REAP)'!$L:$L,'SP List (I-REAP)'!$J:$J,StatusFundModeSourceCluster!$A25,'SP List (I-REAP)'!$Q:$Q,StatusFundModeSourceCluster!$A$22,'SP List (I-REAP)'!$B:$B,$G$3))))))/1000000</f>
        <v>0</v>
      </c>
      <c r="G25" s="94" t="str">
        <f>IF($G$3="Entire Portfolio",SUMIFS('SP List (I-REAP)'!$N:$N,'SP List (I-REAP)'!$J:$J,StatusFundModeSourceCluster!$A25,'SP List (I-REAP)'!$Q:$Q,StatusFundModeSourceCluster!$A$22),IF($G$3="Luzon A",SUMIFS('SP List (I-REAP)'!$N:$N,'SP List (I-REAP)'!$J:$J,StatusFundModeSourceCluster!$A25,'SP List (I-REAP)'!$Q:$Q,StatusFundModeSourceCluster!$A$22,'SP List (I-REAP)'!$B:$B,$G$3),IF($G$3="Luzon B",SUMIFS('SP List (I-REAP)'!$N:$N,'SP List (I-REAP)'!$J:$J,StatusFundModeSourceCluster!$A25,'SP List (I-REAP)'!$Q:$Q,StatusFundModeSourceCluster!$A$22,'SP List (I-REAP)'!$B:$B,$G$3),IF($G$3="Visayas",SUMIFS('SP List (I-REAP)'!$N:$N,'SP List (I-REAP)'!$J:$J,StatusFundModeSourceCluster!$A25,'SP List (I-REAP)'!$Q:$Q,StatusFundModeSourceCluster!$A$22,'SP List (I-REAP)'!$B:$B,$G$3),IF($G$3="Mindanao",SUMIFS('SP List (I-REAP)'!$N:$N,'SP List (I-REAP)'!$J:$J,StatusFundModeSourceCluster!$A25,'SP List (I-REAP)'!$Q:$Q,StatusFundModeSourceCluster!$A$22,'SP List (I-REAP)'!$B:$B,$G$3))))))/1000000</f>
        <v>0</v>
      </c>
      <c r="H25" s="94" t="str">
        <f>+E25+F25+G25</f>
        <v>0</v>
      </c>
    </row>
    <row r="26" spans="1:11" customHeight="1" ht="14.25">
      <c r="A26" s="89" t="s">
        <v>2016</v>
      </c>
      <c r="B26" s="95" t="str">
        <f>+B27</f>
        <v>0</v>
      </c>
      <c r="C26" s="96" t="str">
        <f>+C27</f>
        <v>0</v>
      </c>
      <c r="D26" s="96" t="str">
        <f>+D27</f>
        <v>0</v>
      </c>
      <c r="E26" s="96" t="str">
        <f>+E27</f>
        <v>0</v>
      </c>
      <c r="F26" s="96" t="str">
        <f>+F27</f>
        <v>0</v>
      </c>
      <c r="G26" s="96" t="str">
        <f>+G27</f>
        <v>0</v>
      </c>
      <c r="H26" s="96" t="str">
        <f>+H27</f>
        <v>0</v>
      </c>
    </row>
    <row r="27" spans="1:11">
      <c r="A27" s="106" t="s">
        <v>913</v>
      </c>
      <c r="B27" s="104" t="str">
        <f>SUM(B28:B30)</f>
        <v>0</v>
      </c>
      <c r="C27" s="105" t="str">
        <f>SUM(C28:C30)</f>
        <v>0</v>
      </c>
      <c r="D27" s="105" t="str">
        <f>SUM(D28:D30)</f>
        <v>0</v>
      </c>
      <c r="E27" s="105" t="str">
        <f>SUM(E28:E30)</f>
        <v>0</v>
      </c>
      <c r="F27" s="105" t="str">
        <f>SUM(F28:F30)</f>
        <v>0</v>
      </c>
      <c r="G27" s="105" t="str">
        <f>SUM(G28:G30)</f>
        <v>0</v>
      </c>
      <c r="H27" s="105" t="str">
        <f>SUM(H28:H30)</f>
        <v>0</v>
      </c>
    </row>
    <row r="28" spans="1:11">
      <c r="A28" s="92" t="s">
        <v>292</v>
      </c>
      <c r="B28" s="93" t="str">
        <f>IF($G$3="Entire Portfolio",COUNTIFS('SP List (I-REAP)'!$J:$J,StatusFundModeSourceCluster!$A28,'SP List (I-REAP)'!$Q:$Q,StatusFundModeSourceCluster!$A$27),IF($G$3="Luzon A",COUNTIFS('SP List (I-REAP)'!$J:$J,StatusFundModeSourceCluster!$A28,'SP List (I-REAP)'!$Q:$Q,StatusFundModeSourceCluster!$A$27,'SP List (I-REAP)'!$B:$B,StatusFundModeSourceCluster!$G$3),IF($G$3="Luzon B",COUNTIFS('SP List (I-REAP)'!$J:$J,StatusFundModeSourceCluster!$A28,'SP List (I-REAP)'!$Q:$Q,StatusFundModeSourceCluster!$A$27,'SP List (I-REAP)'!$B:$B,StatusFundModeSourceCluster!$G$3),IF($G$3="Visayas",COUNTIFS('SP List (I-REAP)'!$J:$J,StatusFundModeSourceCluster!$A28,'SP List (I-REAP)'!$Q:$Q,StatusFundModeSourceCluster!$A$27,'SP List (I-REAP)'!$B:$B,StatusFundModeSourceCluster!$G$3),IF($G$3="Mindanao",COUNTIFS('SP List (I-REAP)'!$J:$J,StatusFundModeSourceCluster!$A28,'SP List (I-REAP)'!$Q:$Q,StatusFundModeSourceCluster!$A$27,'SP List (I-REAP)'!$B:$B,StatusFundModeSourceCluster!$G$3))))))</f>
        <v>0</v>
      </c>
      <c r="C28" s="94" t="str">
        <f>IF($G$3="Entire Portfolio",SUMIFS('SP List (I-REAP)'!$K:$K,'SP List (I-REAP)'!$J:$J,StatusFundModeSourceCluster!$A28,'SP List (I-REAP)'!$Q:$Q,StatusFundModeSourceCluster!$A$27),IF($G$3="Luzon A",SUMIFS('SP List (I-REAP)'!$K:$K,'SP List (I-REAP)'!$J:$J,StatusFundModeSourceCluster!$A28,'SP List (I-REAP)'!$Q:$Q,StatusFundModeSourceCluster!$A$27,'SP List (I-REAP)'!$B:$B,$G$3),IF($G$3="Luzon B",SUMIFS('SP List (I-REAP)'!$K:$K,'SP List (I-REAP)'!$J:$J,StatusFundModeSourceCluster!$A28,'SP List (I-REAP)'!$Q:$Q,StatusFundModeSourceCluster!$A$27,'SP List (I-REAP)'!$B:$B,$G$3),IF($G$3="Visayas",SUMIFS('SP List (I-REAP)'!$K:$K,'SP List (I-REAP)'!$J:$J,StatusFundModeSourceCluster!$A28,'SP List (I-REAP)'!$Q:$Q,StatusFundModeSourceCluster!$A$27,'SP List (I-REAP)'!$B:$B,$G$3),IF($G$3="Mindanao",SUMIFS('SP List (I-REAP)'!$K:$K,'SP List (I-REAP)'!$J:$J,StatusFundModeSourceCluster!$A28,'SP List (I-REAP)'!$Q:$Q,StatusFundModeSourceCluster!$A$27,'SP List (I-REAP)'!$B:$B,$G$3))))))/1000000</f>
        <v>0</v>
      </c>
      <c r="D28" s="94" t="str">
        <f>IF($G$3="Entire Portfolio",SUMIFS('SP List (I-REAP)'!$M:$M,'SP List (I-REAP)'!$J:$J,StatusFundModeSourceCluster!$A28,'SP List (I-REAP)'!$Q:$Q,StatusFundModeSourceCluster!$A$27),IF($G$3="Luzon A",SUMIFS('SP List (I-REAP)'!$M:$M,'SP List (I-REAP)'!$J:$J,StatusFundModeSourceCluster!$A28,'SP List (I-REAP)'!$Q:$Q,StatusFundModeSourceCluster!$A$27,'SP List (I-REAP)'!$B:$B,$G$3),IF($G$3="Luzon B",SUMIFS('SP List (I-REAP)'!$M:$M,'SP List (I-REAP)'!$J:$J,StatusFundModeSourceCluster!$A28,'SP List (I-REAP)'!$Q:$Q,StatusFundModeSourceCluster!$A$27,'SP List (I-REAP)'!$B:$B,$G$3),IF($G$3="Visayas",SUMIFS('SP List (I-REAP)'!$M:$M,'SP List (I-REAP)'!$J:$J,StatusFundModeSourceCluster!$A28,'SP List (I-REAP)'!$Q:$Q,StatusFundModeSourceCluster!$A$27,'SP List (I-REAP)'!$B:$B,$G$3),IF($G$3="Mindanao",SUMIFS('SP List (I-REAP)'!$M:$M,'SP List (I-REAP)'!$J:$J,StatusFundModeSourceCluster!$A28,'SP List (I-REAP)'!$Q:$Q,StatusFundModeSourceCluster!$A$27,'SP List (I-REAP)'!$B:$B,$G$3))))))/1000000</f>
        <v>0</v>
      </c>
      <c r="E28" s="94" t="str">
        <f>+C28+D28</f>
        <v>0</v>
      </c>
      <c r="F28" s="94" t="str">
        <f>IF($G$3="Entire Portfolio",SUMIFS('SP List (I-REAP)'!$L:$L,'SP List (I-REAP)'!$J:$J,StatusFundModeSourceCluster!$A28,'SP List (I-REAP)'!$Q:$Q,StatusFundModeSourceCluster!$A$27),IF($G$3="Luzon A",SUMIFS('SP List (I-REAP)'!$L:$L,'SP List (I-REAP)'!$J:$J,StatusFundModeSourceCluster!$A28,'SP List (I-REAP)'!$Q:$Q,StatusFundModeSourceCluster!$A$27,'SP List (I-REAP)'!$B:$B,$G$3),IF($G$3="Luzon B",SUMIFS('SP List (I-REAP)'!$L:$L,'SP List (I-REAP)'!$J:$J,StatusFundModeSourceCluster!$A28,'SP List (I-REAP)'!$Q:$Q,StatusFundModeSourceCluster!$A$27,'SP List (I-REAP)'!$B:$B,$G$3),IF($G$3="Visayas",SUMIFS('SP List (I-REAP)'!$L:$L,'SP List (I-REAP)'!$J:$J,StatusFundModeSourceCluster!$A28,'SP List (I-REAP)'!$Q:$Q,StatusFundModeSourceCluster!$A$27,'SP List (I-REAP)'!$B:$B,$G$3),IF($G$3="Mindanao",SUMIFS('SP List (I-REAP)'!$L:$L,'SP List (I-REAP)'!$J:$J,StatusFundModeSourceCluster!$A28,'SP List (I-REAP)'!$Q:$Q,StatusFundModeSourceCluster!$A$27,'SP List (I-REAP)'!$B:$B,$G$3))))))/1000000</f>
        <v>0</v>
      </c>
      <c r="G28" s="94" t="str">
        <f>IF($G$3="Entire Portfolio",SUMIFS('SP List (I-REAP)'!$N:$N,'SP List (I-REAP)'!$J:$J,StatusFundModeSourceCluster!$A28,'SP List (I-REAP)'!$Q:$Q,StatusFundModeSourceCluster!$A$27),IF($G$3="Luzon A",SUMIFS('SP List (I-REAP)'!$N:$N,'SP List (I-REAP)'!$J:$J,StatusFundModeSourceCluster!$A28,'SP List (I-REAP)'!$Q:$Q,StatusFundModeSourceCluster!$A$27,'SP List (I-REAP)'!$B:$B,$G$3),IF($G$3="Luzon B",SUMIFS('SP List (I-REAP)'!$N:$N,'SP List (I-REAP)'!$J:$J,StatusFundModeSourceCluster!$A28,'SP List (I-REAP)'!$Q:$Q,StatusFundModeSourceCluster!$A$27,'SP List (I-REAP)'!$B:$B,$G$3),IF($G$3="Visayas",SUMIFS('SP List (I-REAP)'!$N:$N,'SP List (I-REAP)'!$J:$J,StatusFundModeSourceCluster!$A28,'SP List (I-REAP)'!$Q:$Q,StatusFundModeSourceCluster!$A$27,'SP List (I-REAP)'!$B:$B,$G$3),IF($G$3="Mindanao",SUMIFS('SP List (I-REAP)'!$N:$N,'SP List (I-REAP)'!$J:$J,StatusFundModeSourceCluster!$A28,'SP List (I-REAP)'!$Q:$Q,StatusFundModeSourceCluster!$A$27,'SP List (I-REAP)'!$B:$B,$G$3))))))/1000000</f>
        <v>0</v>
      </c>
      <c r="H28" s="94" t="str">
        <f>+E28+F28+G28</f>
        <v>0</v>
      </c>
    </row>
    <row r="29" spans="1:11">
      <c r="A29" s="92" t="s">
        <v>199</v>
      </c>
      <c r="B29" s="93" t="str">
        <f>IF($G$3="Entire Portfolio",COUNTIFS('SP List (I-REAP)'!$J:$J,StatusFundModeSourceCluster!$A29,'SP List (I-REAP)'!$Q:$Q,StatusFundModeSourceCluster!$A$27),IF($G$3="Luzon A",COUNTIFS('SP List (I-REAP)'!$J:$J,StatusFundModeSourceCluster!$A29,'SP List (I-REAP)'!$Q:$Q,StatusFundModeSourceCluster!$A$27,'SP List (I-REAP)'!$B:$B,StatusFundModeSourceCluster!$G$3),IF($G$3="Luzon B",COUNTIFS('SP List (I-REAP)'!$J:$J,StatusFundModeSourceCluster!$A29,'SP List (I-REAP)'!$Q:$Q,StatusFundModeSourceCluster!$A$27,'SP List (I-REAP)'!$B:$B,StatusFundModeSourceCluster!$G$3),IF($G$3="Visayas",COUNTIFS('SP List (I-REAP)'!$J:$J,StatusFundModeSourceCluster!$A29,'SP List (I-REAP)'!$Q:$Q,StatusFundModeSourceCluster!$A$27,'SP List (I-REAP)'!$B:$B,StatusFundModeSourceCluster!$G$3),IF($G$3="Mindanao",COUNTIFS('SP List (I-REAP)'!$J:$J,StatusFundModeSourceCluster!$A29,'SP List (I-REAP)'!$Q:$Q,StatusFundModeSourceCluster!$A$27,'SP List (I-REAP)'!$B:$B,StatusFundModeSourceCluster!$G$3))))))</f>
        <v>0</v>
      </c>
      <c r="C29" s="94" t="str">
        <f>IF($G$3="Entire Portfolio",SUMIFS('SP List (I-REAP)'!$K:$K,'SP List (I-REAP)'!$J:$J,StatusFundModeSourceCluster!$A29,'SP List (I-REAP)'!$Q:$Q,StatusFundModeSourceCluster!$A$27),IF($G$3="Luzon A",SUMIFS('SP List (I-REAP)'!$K:$K,'SP List (I-REAP)'!$J:$J,StatusFundModeSourceCluster!$A29,'SP List (I-REAP)'!$Q:$Q,StatusFundModeSourceCluster!$A$27,'SP List (I-REAP)'!$B:$B,$G$3),IF($G$3="Luzon B",SUMIFS('SP List (I-REAP)'!$K:$K,'SP List (I-REAP)'!$J:$J,StatusFundModeSourceCluster!$A29,'SP List (I-REAP)'!$Q:$Q,StatusFundModeSourceCluster!$A$27,'SP List (I-REAP)'!$B:$B,$G$3),IF($G$3="Visayas",SUMIFS('SP List (I-REAP)'!$K:$K,'SP List (I-REAP)'!$J:$J,StatusFundModeSourceCluster!$A29,'SP List (I-REAP)'!$Q:$Q,StatusFundModeSourceCluster!$A$27,'SP List (I-REAP)'!$B:$B,$G$3),IF($G$3="Mindanao",SUMIFS('SP List (I-REAP)'!$K:$K,'SP List (I-REAP)'!$J:$J,StatusFundModeSourceCluster!$A29,'SP List (I-REAP)'!$Q:$Q,StatusFundModeSourceCluster!$A$27,'SP List (I-REAP)'!$B:$B,$G$3))))))/1000000</f>
        <v>0</v>
      </c>
      <c r="D29" s="94" t="str">
        <f>IF($G$3="Entire Portfolio",SUMIFS('SP List (I-REAP)'!$M:$M,'SP List (I-REAP)'!$J:$J,StatusFundModeSourceCluster!$A29,'SP List (I-REAP)'!$Q:$Q,StatusFundModeSourceCluster!$A$27),IF($G$3="Luzon A",SUMIFS('SP List (I-REAP)'!$M:$M,'SP List (I-REAP)'!$J:$J,StatusFundModeSourceCluster!$A29,'SP List (I-REAP)'!$Q:$Q,StatusFundModeSourceCluster!$A$27,'SP List (I-REAP)'!$B:$B,$G$3),IF($G$3="Luzon B",SUMIFS('SP List (I-REAP)'!$M:$M,'SP List (I-REAP)'!$J:$J,StatusFundModeSourceCluster!$A29,'SP List (I-REAP)'!$Q:$Q,StatusFundModeSourceCluster!$A$27,'SP List (I-REAP)'!$B:$B,$G$3),IF($G$3="Visayas",SUMIFS('SP List (I-REAP)'!$M:$M,'SP List (I-REAP)'!$J:$J,StatusFundModeSourceCluster!$A29,'SP List (I-REAP)'!$Q:$Q,StatusFundModeSourceCluster!$A$27,'SP List (I-REAP)'!$B:$B,$G$3),IF($G$3="Mindanao",SUMIFS('SP List (I-REAP)'!$M:$M,'SP List (I-REAP)'!$J:$J,StatusFundModeSourceCluster!$A29,'SP List (I-REAP)'!$Q:$Q,StatusFundModeSourceCluster!$A$27,'SP List (I-REAP)'!$B:$B,$G$3))))))/1000000</f>
        <v>0</v>
      </c>
      <c r="E29" s="94" t="str">
        <f>+C29+D29</f>
        <v>0</v>
      </c>
      <c r="F29" s="94" t="str">
        <f>IF($G$3="Entire Portfolio",SUMIFS('SP List (I-REAP)'!$L:$L,'SP List (I-REAP)'!$J:$J,StatusFundModeSourceCluster!$A29,'SP List (I-REAP)'!$Q:$Q,StatusFundModeSourceCluster!$A$27),IF($G$3="Luzon A",SUMIFS('SP List (I-REAP)'!$L:$L,'SP List (I-REAP)'!$J:$J,StatusFundModeSourceCluster!$A29,'SP List (I-REAP)'!$Q:$Q,StatusFundModeSourceCluster!$A$27,'SP List (I-REAP)'!$B:$B,$G$3),IF($G$3="Luzon B",SUMIFS('SP List (I-REAP)'!$L:$L,'SP List (I-REAP)'!$J:$J,StatusFundModeSourceCluster!$A29,'SP List (I-REAP)'!$Q:$Q,StatusFundModeSourceCluster!$A$27,'SP List (I-REAP)'!$B:$B,$G$3),IF($G$3="Visayas",SUMIFS('SP List (I-REAP)'!$L:$L,'SP List (I-REAP)'!$J:$J,StatusFundModeSourceCluster!$A29,'SP List (I-REAP)'!$Q:$Q,StatusFundModeSourceCluster!$A$27,'SP List (I-REAP)'!$B:$B,$G$3),IF($G$3="Mindanao",SUMIFS('SP List (I-REAP)'!$L:$L,'SP List (I-REAP)'!$J:$J,StatusFundModeSourceCluster!$A29,'SP List (I-REAP)'!$Q:$Q,StatusFundModeSourceCluster!$A$27,'SP List (I-REAP)'!$B:$B,$G$3))))))/1000000</f>
        <v>0</v>
      </c>
      <c r="G29" s="94" t="str">
        <f>IF($G$3="Entire Portfolio",SUMIFS('SP List (I-REAP)'!$N:$N,'SP List (I-REAP)'!$J:$J,StatusFundModeSourceCluster!$A29,'SP List (I-REAP)'!$Q:$Q,StatusFundModeSourceCluster!$A$27),IF($G$3="Luzon A",SUMIFS('SP List (I-REAP)'!$N:$N,'SP List (I-REAP)'!$J:$J,StatusFundModeSourceCluster!$A29,'SP List (I-REAP)'!$Q:$Q,StatusFundModeSourceCluster!$A$27,'SP List (I-REAP)'!$B:$B,$G$3),IF($G$3="Luzon B",SUMIFS('SP List (I-REAP)'!$N:$N,'SP List (I-REAP)'!$J:$J,StatusFundModeSourceCluster!$A29,'SP List (I-REAP)'!$Q:$Q,StatusFundModeSourceCluster!$A$27,'SP List (I-REAP)'!$B:$B,$G$3),IF($G$3="Visayas",SUMIFS('SP List (I-REAP)'!$N:$N,'SP List (I-REAP)'!$J:$J,StatusFundModeSourceCluster!$A29,'SP List (I-REAP)'!$Q:$Q,StatusFundModeSourceCluster!$A$27,'SP List (I-REAP)'!$B:$B,$G$3),IF($G$3="Mindanao",SUMIFS('SP List (I-REAP)'!$N:$N,'SP List (I-REAP)'!$J:$J,StatusFundModeSourceCluster!$A29,'SP List (I-REAP)'!$Q:$Q,StatusFundModeSourceCluster!$A$27,'SP List (I-REAP)'!$B:$B,$G$3))))))/1000000</f>
        <v>0</v>
      </c>
      <c r="H29" s="94" t="str">
        <f>+E29+F29+G29</f>
        <v>0</v>
      </c>
    </row>
    <row r="30" spans="1:11">
      <c r="A30" s="92" t="s">
        <v>135</v>
      </c>
      <c r="B30" s="93" t="str">
        <f>IF($G$3="Entire Portfolio",COUNTIFS('SP List (I-REAP)'!$J:$J,StatusFundModeSourceCluster!$A30,'SP List (I-REAP)'!$Q:$Q,StatusFundModeSourceCluster!$A$27),IF($G$3="Luzon A",COUNTIFS('SP List (I-REAP)'!$J:$J,StatusFundModeSourceCluster!$A30,'SP List (I-REAP)'!$Q:$Q,StatusFundModeSourceCluster!$A$27,'SP List (I-REAP)'!$B:$B,StatusFundModeSourceCluster!$G$3),IF($G$3="Luzon B",COUNTIFS('SP List (I-REAP)'!$J:$J,StatusFundModeSourceCluster!$A30,'SP List (I-REAP)'!$Q:$Q,StatusFundModeSourceCluster!$A$27,'SP List (I-REAP)'!$B:$B,StatusFundModeSourceCluster!$G$3),IF($G$3="Visayas",COUNTIFS('SP List (I-REAP)'!$J:$J,StatusFundModeSourceCluster!$A30,'SP List (I-REAP)'!$Q:$Q,StatusFundModeSourceCluster!$A$27,'SP List (I-REAP)'!$B:$B,StatusFundModeSourceCluster!$G$3),IF($G$3="Mindanao",COUNTIFS('SP List (I-REAP)'!$J:$J,StatusFundModeSourceCluster!$A30,'SP List (I-REAP)'!$Q:$Q,StatusFundModeSourceCluster!$A$27,'SP List (I-REAP)'!$B:$B,StatusFundModeSourceCluster!$G$3))))))</f>
        <v>0</v>
      </c>
      <c r="C30" s="94" t="str">
        <f>IF($G$3="Entire Portfolio",SUMIFS('SP List (I-REAP)'!$K:$K,'SP List (I-REAP)'!$J:$J,StatusFundModeSourceCluster!$A30,'SP List (I-REAP)'!$Q:$Q,StatusFundModeSourceCluster!$A$27),IF($G$3="Luzon A",SUMIFS('SP List (I-REAP)'!$K:$K,'SP List (I-REAP)'!$J:$J,StatusFundModeSourceCluster!$A30,'SP List (I-REAP)'!$Q:$Q,StatusFundModeSourceCluster!$A$27,'SP List (I-REAP)'!$B:$B,$G$3),IF($G$3="Luzon B",SUMIFS('SP List (I-REAP)'!$K:$K,'SP List (I-REAP)'!$J:$J,StatusFundModeSourceCluster!$A30,'SP List (I-REAP)'!$Q:$Q,StatusFundModeSourceCluster!$A$27,'SP List (I-REAP)'!$B:$B,$G$3),IF($G$3="Visayas",SUMIFS('SP List (I-REAP)'!$K:$K,'SP List (I-REAP)'!$J:$J,StatusFundModeSourceCluster!$A30,'SP List (I-REAP)'!$Q:$Q,StatusFundModeSourceCluster!$A$27,'SP List (I-REAP)'!$B:$B,$G$3),IF($G$3="Mindanao",SUMIFS('SP List (I-REAP)'!$K:$K,'SP List (I-REAP)'!$J:$J,StatusFundModeSourceCluster!$A30,'SP List (I-REAP)'!$Q:$Q,StatusFundModeSourceCluster!$A$27,'SP List (I-REAP)'!$B:$B,$G$3))))))/1000000</f>
        <v>0</v>
      </c>
      <c r="D30" s="94" t="str">
        <f>IF($G$3="Entire Portfolio",SUMIFS('SP List (I-REAP)'!$M:$M,'SP List (I-REAP)'!$J:$J,StatusFundModeSourceCluster!$A30,'SP List (I-REAP)'!$Q:$Q,StatusFundModeSourceCluster!$A$27),IF($G$3="Luzon A",SUMIFS('SP List (I-REAP)'!$M:$M,'SP List (I-REAP)'!$J:$J,StatusFundModeSourceCluster!$A30,'SP List (I-REAP)'!$Q:$Q,StatusFundModeSourceCluster!$A$27,'SP List (I-REAP)'!$B:$B,$G$3),IF($G$3="Luzon B",SUMIFS('SP List (I-REAP)'!$M:$M,'SP List (I-REAP)'!$J:$J,StatusFundModeSourceCluster!$A30,'SP List (I-REAP)'!$Q:$Q,StatusFundModeSourceCluster!$A$27,'SP List (I-REAP)'!$B:$B,$G$3),IF($G$3="Visayas",SUMIFS('SP List (I-REAP)'!$M:$M,'SP List (I-REAP)'!$J:$J,StatusFundModeSourceCluster!$A30,'SP List (I-REAP)'!$Q:$Q,StatusFundModeSourceCluster!$A$27,'SP List (I-REAP)'!$B:$B,$G$3),IF($G$3="Mindanao",SUMIFS('SP List (I-REAP)'!$M:$M,'SP List (I-REAP)'!$J:$J,StatusFundModeSourceCluster!$A30,'SP List (I-REAP)'!$Q:$Q,StatusFundModeSourceCluster!$A$27,'SP List (I-REAP)'!$B:$B,$G$3))))))/1000000</f>
        <v>0</v>
      </c>
      <c r="E30" s="94" t="str">
        <f>+C30+D30</f>
        <v>0</v>
      </c>
      <c r="F30" s="94" t="str">
        <f>IF($G$3="Entire Portfolio",SUMIFS('SP List (I-REAP)'!$L:$L,'SP List (I-REAP)'!$J:$J,StatusFundModeSourceCluster!$A30,'SP List (I-REAP)'!$Q:$Q,StatusFundModeSourceCluster!$A$27),IF($G$3="Luzon A",SUMIFS('SP List (I-REAP)'!$L:$L,'SP List (I-REAP)'!$J:$J,StatusFundModeSourceCluster!$A30,'SP List (I-REAP)'!$Q:$Q,StatusFundModeSourceCluster!$A$27,'SP List (I-REAP)'!$B:$B,$G$3),IF($G$3="Luzon B",SUMIFS('SP List (I-REAP)'!$L:$L,'SP List (I-REAP)'!$J:$J,StatusFundModeSourceCluster!$A30,'SP List (I-REAP)'!$Q:$Q,StatusFundModeSourceCluster!$A$27,'SP List (I-REAP)'!$B:$B,$G$3),IF($G$3="Visayas",SUMIFS('SP List (I-REAP)'!$L:$L,'SP List (I-REAP)'!$J:$J,StatusFundModeSourceCluster!$A30,'SP List (I-REAP)'!$Q:$Q,StatusFundModeSourceCluster!$A$27,'SP List (I-REAP)'!$B:$B,$G$3),IF($G$3="Mindanao",SUMIFS('SP List (I-REAP)'!$L:$L,'SP List (I-REAP)'!$J:$J,StatusFundModeSourceCluster!$A30,'SP List (I-REAP)'!$Q:$Q,StatusFundModeSourceCluster!$A$27,'SP List (I-REAP)'!$B:$B,$G$3))))))/1000000</f>
        <v>0</v>
      </c>
      <c r="G30" s="94" t="str">
        <f>IF($G$3="Entire Portfolio",SUMIFS('SP List (I-REAP)'!$N:$N,'SP List (I-REAP)'!$J:$J,StatusFundModeSourceCluster!$A30,'SP List (I-REAP)'!$Q:$Q,StatusFundModeSourceCluster!$A$27),IF($G$3="Luzon A",SUMIFS('SP List (I-REAP)'!$N:$N,'SP List (I-REAP)'!$J:$J,StatusFundModeSourceCluster!$A30,'SP List (I-REAP)'!$Q:$Q,StatusFundModeSourceCluster!$A$27,'SP List (I-REAP)'!$B:$B,$G$3),IF($G$3="Luzon B",SUMIFS('SP List (I-REAP)'!$N:$N,'SP List (I-REAP)'!$J:$J,StatusFundModeSourceCluster!$A30,'SP List (I-REAP)'!$Q:$Q,StatusFundModeSourceCluster!$A$27,'SP List (I-REAP)'!$B:$B,$G$3),IF($G$3="Visayas",SUMIFS('SP List (I-REAP)'!$N:$N,'SP List (I-REAP)'!$J:$J,StatusFundModeSourceCluster!$A30,'SP List (I-REAP)'!$Q:$Q,StatusFundModeSourceCluster!$A$27,'SP List (I-REAP)'!$B:$B,$G$3),IF($G$3="Mindanao",SUMIFS('SP List (I-REAP)'!$N:$N,'SP List (I-REAP)'!$J:$J,StatusFundModeSourceCluster!$A30,'SP List (I-REAP)'!$Q:$Q,StatusFundModeSourceCluster!$A$27,'SP List (I-REAP)'!$B:$B,$G$3))))))/1000000</f>
        <v>0</v>
      </c>
      <c r="H30" s="94" t="str">
        <f>+E30+F30+G30</f>
        <v>0</v>
      </c>
    </row>
    <row r="31" spans="1:11" customHeight="1" ht="14.25">
      <c r="A31" s="85" t="s">
        <v>11</v>
      </c>
      <c r="B31" s="86" t="str">
        <f>+B36+B40+B32</f>
        <v>0</v>
      </c>
      <c r="C31" s="87" t="str">
        <f>+C36+C40+C32</f>
        <v>0</v>
      </c>
      <c r="D31" s="87" t="str">
        <f>+D36+D40+D32</f>
        <v>0</v>
      </c>
      <c r="E31" s="87" t="str">
        <f>+E36+E40+E32</f>
        <v>0</v>
      </c>
      <c r="F31" s="87" t="str">
        <f>+F36+F40+F32</f>
        <v>0</v>
      </c>
      <c r="G31" s="87" t="str">
        <f>+G36+G40+G32</f>
        <v>0</v>
      </c>
      <c r="H31" s="87" t="str">
        <f>+H36+H40+H32</f>
        <v>0</v>
      </c>
    </row>
    <row r="32" spans="1:11" customHeight="1" ht="14.25" s="110" customFormat="1">
      <c r="A32" s="107" t="s">
        <v>847</v>
      </c>
      <c r="B32" s="98" t="str">
        <f>SUM(B33:B35)</f>
        <v>0</v>
      </c>
      <c r="C32" s="108" t="str">
        <f>SUM(C33:C35)</f>
        <v>0</v>
      </c>
      <c r="D32" s="108" t="str">
        <f>SUM(D33:D35)</f>
        <v>0</v>
      </c>
      <c r="E32" s="108" t="str">
        <f>SUM(E33:E35)</f>
        <v>0</v>
      </c>
      <c r="F32" s="108" t="str">
        <f>SUM(F33:F35)</f>
        <v>0</v>
      </c>
      <c r="G32" s="108" t="str">
        <f>SUM(G33:G35)</f>
        <v>0</v>
      </c>
      <c r="H32" s="108" t="str">
        <f>SUM(H33:H35)</f>
        <v>0</v>
      </c>
      <c r="I32" s="109"/>
    </row>
    <row r="33" spans="1:11" customHeight="1" ht="14.25" s="110" customFormat="1">
      <c r="A33" s="92" t="s">
        <v>292</v>
      </c>
      <c r="B33" s="93" t="str">
        <f>IF($G$3="Entire Portfolio",COUNTIFS('SP List (I-REAP)'!$J:$J,StatusFundModeSourceCluster!$A33,'SP List (I-REAP)'!$Q:$Q,StatusFundModeSourceCluster!$A$32),IF($G$3="Luzon A",COUNTIFS('SP List (I-REAP)'!$J:$J,StatusFundModeSourceCluster!$A33,'SP List (I-REAP)'!$Q:$Q,StatusFundModeSourceCluster!$A$32,'SP List (I-REAP)'!$B:$B,StatusFundModeSourceCluster!$G$3),IF($G$3="Luzon B",COUNTIFS('SP List (I-REAP)'!$J:$J,StatusFundModeSourceCluster!$A33,'SP List (I-REAP)'!$Q:$Q,StatusFundModeSourceCluster!$A$32,'SP List (I-REAP)'!$B:$B,StatusFundModeSourceCluster!$G$3),IF($G$3="Visayas",COUNTIFS('SP List (I-REAP)'!$J:$J,StatusFundModeSourceCluster!$A33,'SP List (I-REAP)'!$Q:$Q,StatusFundModeSourceCluster!$A$32,'SP List (I-REAP)'!$B:$B,StatusFundModeSourceCluster!$G$3),IF($G$3="Mindanao",COUNTIFS('SP List (I-REAP)'!$J:$J,StatusFundModeSourceCluster!$A33,'SP List (I-REAP)'!$Q:$Q,StatusFundModeSourceCluster!$A$32,'SP List (I-REAP)'!$B:$B,StatusFundModeSourceCluster!$G$3))))))</f>
        <v>0</v>
      </c>
      <c r="C33" s="94" t="str">
        <f>IF($G$3="Entire Portfolio",SUMIFS('SP List (I-REAP)'!$K:$K,'SP List (I-REAP)'!$J:$J,StatusFundModeSourceCluster!$A33,'SP List (I-REAP)'!$Q:$Q,StatusFundModeSourceCluster!$A$32),IF($G$3="Luzon A",SUMIFS('SP List (I-REAP)'!$K:$K,'SP List (I-REAP)'!$J:$J,StatusFundModeSourceCluster!$A33,'SP List (I-REAP)'!$Q:$Q,StatusFundModeSourceCluster!$A$32,'SP List (I-REAP)'!$B:$B,$G$3),IF($G$3="Luzon B",SUMIFS('SP List (I-REAP)'!$K:$K,'SP List (I-REAP)'!$J:$J,StatusFundModeSourceCluster!$A33,'SP List (I-REAP)'!$Q:$Q,StatusFundModeSourceCluster!$A$32,'SP List (I-REAP)'!$B:$B,$G$3),IF($G$3="Visayas",SUMIFS('SP List (I-REAP)'!$K:$K,'SP List (I-REAP)'!$J:$J,StatusFundModeSourceCluster!$A33,'SP List (I-REAP)'!$Q:$Q,StatusFundModeSourceCluster!$A$32,'SP List (I-REAP)'!$B:$B,$G$3),IF($G$3="Mindanao",SUMIFS('SP List (I-REAP)'!$K:$K,'SP List (I-REAP)'!$J:$J,StatusFundModeSourceCluster!$A33,'SP List (I-REAP)'!$Q:$Q,StatusFundModeSourceCluster!$A$32,'SP List (I-REAP)'!$B:$B,$G$3))))))/1000000</f>
        <v>0</v>
      </c>
      <c r="D33" s="94" t="str">
        <f>IF($G$3="Entire Portfolio",SUMIFS('SP List (I-REAP)'!$M:$M,'SP List (I-REAP)'!$J:$J,StatusFundModeSourceCluster!$A33,'SP List (I-REAP)'!$Q:$Q,StatusFundModeSourceCluster!$A$32),IF($G$3="Luzon A",SUMIFS('SP List (I-REAP)'!$M:$M,'SP List (I-REAP)'!$J:$J,StatusFundModeSourceCluster!$A33,'SP List (I-REAP)'!$Q:$Q,StatusFundModeSourceCluster!$A$32,'SP List (I-REAP)'!$B:$B,$G$3),IF($G$3="Luzon B",SUMIFS('SP List (I-REAP)'!$M:$M,'SP List (I-REAP)'!$J:$J,StatusFundModeSourceCluster!$A33,'SP List (I-REAP)'!$Q:$Q,StatusFundModeSourceCluster!$A$32,'SP List (I-REAP)'!$B:$B,$G$3),IF($G$3="Visayas",SUMIFS('SP List (I-REAP)'!$M:$M,'SP List (I-REAP)'!$J:$J,StatusFundModeSourceCluster!$A33,'SP List (I-REAP)'!$Q:$Q,StatusFundModeSourceCluster!$A$32,'SP List (I-REAP)'!$B:$B,$G$3),IF($G$3="Mindanao",SUMIFS('SP List (I-REAP)'!$M:$M,'SP List (I-REAP)'!$J:$J,StatusFundModeSourceCluster!$A33,'SP List (I-REAP)'!$Q:$Q,StatusFundModeSourceCluster!$A$32,'SP List (I-REAP)'!$B:$B,$G$3))))))/1000000</f>
        <v>0</v>
      </c>
      <c r="E33" s="94" t="str">
        <f>+C33+D33</f>
        <v>0</v>
      </c>
      <c r="F33" s="94" t="str">
        <f>IF($G$3="Entire Portfolio",SUMIFS('SP List (I-REAP)'!$L:$L,'SP List (I-REAP)'!$J:$J,StatusFundModeSourceCluster!$A33,'SP List (I-REAP)'!$Q:$Q,StatusFundModeSourceCluster!$A$32),IF($G$3="Luzon A",SUMIFS('SP List (I-REAP)'!$L:$L,'SP List (I-REAP)'!$J:$J,StatusFundModeSourceCluster!$A33,'SP List (I-REAP)'!$Q:$Q,StatusFundModeSourceCluster!$A$32,'SP List (I-REAP)'!$B:$B,$G$3),IF($G$3="Luzon B",SUMIFS('SP List (I-REAP)'!$L:$L,'SP List (I-REAP)'!$J:$J,StatusFundModeSourceCluster!$A33,'SP List (I-REAP)'!$Q:$Q,StatusFundModeSourceCluster!$A$32,'SP List (I-REAP)'!$B:$B,$G$3),IF($G$3="Visayas",SUMIFS('SP List (I-REAP)'!$L:$L,'SP List (I-REAP)'!$J:$J,StatusFundModeSourceCluster!$A33,'SP List (I-REAP)'!$Q:$Q,StatusFundModeSourceCluster!$A$32,'SP List (I-REAP)'!$B:$B,$G$3),IF($G$3="Mindanao",SUMIFS('SP List (I-REAP)'!$L:$L,'SP List (I-REAP)'!$J:$J,StatusFundModeSourceCluster!$A33,'SP List (I-REAP)'!$Q:$Q,StatusFundModeSourceCluster!$A$32,'SP List (I-REAP)'!$B:$B,$G$3))))))/1000000</f>
        <v>0</v>
      </c>
      <c r="G33" s="94" t="str">
        <f>IF($G$3="Entire Portfolio",SUMIFS('SP List (I-REAP)'!$N:$N,'SP List (I-REAP)'!$J:$J,StatusFundModeSourceCluster!$A33,'SP List (I-REAP)'!$Q:$Q,StatusFundModeSourceCluster!$A$32),IF($G$3="Luzon A",SUMIFS('SP List (I-REAP)'!$N:$N,'SP List (I-REAP)'!$J:$J,StatusFundModeSourceCluster!$A33,'SP List (I-REAP)'!$Q:$Q,StatusFundModeSourceCluster!$A$32,'SP List (I-REAP)'!$B:$B,$G$3),IF($G$3="Luzon B",SUMIFS('SP List (I-REAP)'!$N:$N,'SP List (I-REAP)'!$J:$J,StatusFundModeSourceCluster!$A33,'SP List (I-REAP)'!$Q:$Q,StatusFundModeSourceCluster!$A$32,'SP List (I-REAP)'!$B:$B,$G$3),IF($G$3="Visayas",SUMIFS('SP List (I-REAP)'!$N:$N,'SP List (I-REAP)'!$J:$J,StatusFundModeSourceCluster!$A33,'SP List (I-REAP)'!$Q:$Q,StatusFundModeSourceCluster!$A$32,'SP List (I-REAP)'!$B:$B,$G$3),IF($G$3="Mindanao",SUMIFS('SP List (I-REAP)'!$N:$N,'SP List (I-REAP)'!$J:$J,StatusFundModeSourceCluster!$A33,'SP List (I-REAP)'!$Q:$Q,StatusFundModeSourceCluster!$A$32,'SP List (I-REAP)'!$B:$B,$G$3))))))/1000000</f>
        <v>0</v>
      </c>
      <c r="H33" s="94" t="str">
        <f>+E33+F33+G33</f>
        <v>0</v>
      </c>
      <c r="I33" s="109"/>
    </row>
    <row r="34" spans="1:11" customHeight="1" ht="14.25" s="110" customFormat="1">
      <c r="A34" s="92" t="s">
        <v>199</v>
      </c>
      <c r="B34" s="93" t="str">
        <f>IF($G$3="Entire Portfolio",COUNTIFS('SP List (I-REAP)'!$J:$J,StatusFundModeSourceCluster!$A34,'SP List (I-REAP)'!$Q:$Q,StatusFundModeSourceCluster!$A$32),IF($G$3="Luzon A",COUNTIFS('SP List (I-REAP)'!$J:$J,StatusFundModeSourceCluster!$A34,'SP List (I-REAP)'!$Q:$Q,StatusFundModeSourceCluster!$A$32,'SP List (I-REAP)'!$B:$B,StatusFundModeSourceCluster!$G$3),IF($G$3="Luzon B",COUNTIFS('SP List (I-REAP)'!$J:$J,StatusFundModeSourceCluster!$A34,'SP List (I-REAP)'!$Q:$Q,StatusFundModeSourceCluster!$A$32,'SP List (I-REAP)'!$B:$B,StatusFundModeSourceCluster!$G$3),IF($G$3="Visayas",COUNTIFS('SP List (I-REAP)'!$J:$J,StatusFundModeSourceCluster!$A34,'SP List (I-REAP)'!$Q:$Q,StatusFundModeSourceCluster!$A$32,'SP List (I-REAP)'!$B:$B,StatusFundModeSourceCluster!$G$3),IF($G$3="Mindanao",COUNTIFS('SP List (I-REAP)'!$J:$J,StatusFundModeSourceCluster!$A34,'SP List (I-REAP)'!$Q:$Q,StatusFundModeSourceCluster!$A$32,'SP List (I-REAP)'!$B:$B,StatusFundModeSourceCluster!$G$3))))))</f>
        <v>0</v>
      </c>
      <c r="C34" s="94" t="str">
        <f>IF($G$3="Entire Portfolio",SUMIFS('SP List (I-REAP)'!$K:$K,'SP List (I-REAP)'!$J:$J,StatusFundModeSourceCluster!$A34,'SP List (I-REAP)'!$Q:$Q,StatusFundModeSourceCluster!$A$32),IF($G$3="Luzon A",SUMIFS('SP List (I-REAP)'!$K:$K,'SP List (I-REAP)'!$J:$J,StatusFundModeSourceCluster!$A34,'SP List (I-REAP)'!$Q:$Q,StatusFundModeSourceCluster!$A$32,'SP List (I-REAP)'!$B:$B,$G$3),IF($G$3="Luzon B",SUMIFS('SP List (I-REAP)'!$K:$K,'SP List (I-REAP)'!$J:$J,StatusFundModeSourceCluster!$A34,'SP List (I-REAP)'!$Q:$Q,StatusFundModeSourceCluster!$A$32,'SP List (I-REAP)'!$B:$B,$G$3),IF($G$3="Visayas",SUMIFS('SP List (I-REAP)'!$K:$K,'SP List (I-REAP)'!$J:$J,StatusFundModeSourceCluster!$A34,'SP List (I-REAP)'!$Q:$Q,StatusFundModeSourceCluster!$A$32,'SP List (I-REAP)'!$B:$B,$G$3),IF($G$3="Mindanao",SUMIFS('SP List (I-REAP)'!$K:$K,'SP List (I-REAP)'!$J:$J,StatusFundModeSourceCluster!$A34,'SP List (I-REAP)'!$Q:$Q,StatusFundModeSourceCluster!$A$32,'SP List (I-REAP)'!$B:$B,$G$3))))))/1000000</f>
        <v>0</v>
      </c>
      <c r="D34" s="94" t="str">
        <f>IF($G$3="Entire Portfolio",SUMIFS('SP List (I-REAP)'!$M:$M,'SP List (I-REAP)'!$J:$J,StatusFundModeSourceCluster!$A34,'SP List (I-REAP)'!$Q:$Q,StatusFundModeSourceCluster!$A$32),IF($G$3="Luzon A",SUMIFS('SP List (I-REAP)'!$M:$M,'SP List (I-REAP)'!$J:$J,StatusFundModeSourceCluster!$A34,'SP List (I-REAP)'!$Q:$Q,StatusFundModeSourceCluster!$A$32,'SP List (I-REAP)'!$B:$B,$G$3),IF($G$3="Luzon B",SUMIFS('SP List (I-REAP)'!$M:$M,'SP List (I-REAP)'!$J:$J,StatusFundModeSourceCluster!$A34,'SP List (I-REAP)'!$Q:$Q,StatusFundModeSourceCluster!$A$32,'SP List (I-REAP)'!$B:$B,$G$3),IF($G$3="Visayas",SUMIFS('SP List (I-REAP)'!$M:$M,'SP List (I-REAP)'!$J:$J,StatusFundModeSourceCluster!$A34,'SP List (I-REAP)'!$Q:$Q,StatusFundModeSourceCluster!$A$32,'SP List (I-REAP)'!$B:$B,$G$3),IF($G$3="Mindanao",SUMIFS('SP List (I-REAP)'!$M:$M,'SP List (I-REAP)'!$J:$J,StatusFundModeSourceCluster!$A34,'SP List (I-REAP)'!$Q:$Q,StatusFundModeSourceCluster!$A$32,'SP List (I-REAP)'!$B:$B,$G$3))))))/1000000</f>
        <v>0</v>
      </c>
      <c r="E34" s="94" t="str">
        <f>+C34+D34</f>
        <v>0</v>
      </c>
      <c r="F34" s="94" t="str">
        <f>IF($G$3="Entire Portfolio",SUMIFS('SP List (I-REAP)'!$L:$L,'SP List (I-REAP)'!$J:$J,StatusFundModeSourceCluster!$A34,'SP List (I-REAP)'!$Q:$Q,StatusFundModeSourceCluster!$A$32),IF($G$3="Luzon A",SUMIFS('SP List (I-REAP)'!$L:$L,'SP List (I-REAP)'!$J:$J,StatusFundModeSourceCluster!$A34,'SP List (I-REAP)'!$Q:$Q,StatusFundModeSourceCluster!$A$32,'SP List (I-REAP)'!$B:$B,$G$3),IF($G$3="Luzon B",SUMIFS('SP List (I-REAP)'!$L:$L,'SP List (I-REAP)'!$J:$J,StatusFundModeSourceCluster!$A34,'SP List (I-REAP)'!$Q:$Q,StatusFundModeSourceCluster!$A$32,'SP List (I-REAP)'!$B:$B,$G$3),IF($G$3="Visayas",SUMIFS('SP List (I-REAP)'!$L:$L,'SP List (I-REAP)'!$J:$J,StatusFundModeSourceCluster!$A34,'SP List (I-REAP)'!$Q:$Q,StatusFundModeSourceCluster!$A$32,'SP List (I-REAP)'!$B:$B,$G$3),IF($G$3="Mindanao",SUMIFS('SP List (I-REAP)'!$L:$L,'SP List (I-REAP)'!$J:$J,StatusFundModeSourceCluster!$A34,'SP List (I-REAP)'!$Q:$Q,StatusFundModeSourceCluster!$A$32,'SP List (I-REAP)'!$B:$B,$G$3))))))/1000000</f>
        <v>0</v>
      </c>
      <c r="G34" s="94" t="str">
        <f>IF($G$3="Entire Portfolio",SUMIFS('SP List (I-REAP)'!$N:$N,'SP List (I-REAP)'!$J:$J,StatusFundModeSourceCluster!$A34,'SP List (I-REAP)'!$Q:$Q,StatusFundModeSourceCluster!$A$32),IF($G$3="Luzon A",SUMIFS('SP List (I-REAP)'!$N:$N,'SP List (I-REAP)'!$J:$J,StatusFundModeSourceCluster!$A34,'SP List (I-REAP)'!$Q:$Q,StatusFundModeSourceCluster!$A$32,'SP List (I-REAP)'!$B:$B,$G$3),IF($G$3="Luzon B",SUMIFS('SP List (I-REAP)'!$N:$N,'SP List (I-REAP)'!$J:$J,StatusFundModeSourceCluster!$A34,'SP List (I-REAP)'!$Q:$Q,StatusFundModeSourceCluster!$A$32,'SP List (I-REAP)'!$B:$B,$G$3),IF($G$3="Visayas",SUMIFS('SP List (I-REAP)'!$N:$N,'SP List (I-REAP)'!$J:$J,StatusFundModeSourceCluster!$A34,'SP List (I-REAP)'!$Q:$Q,StatusFundModeSourceCluster!$A$32,'SP List (I-REAP)'!$B:$B,$G$3),IF($G$3="Mindanao",SUMIFS('SP List (I-REAP)'!$N:$N,'SP List (I-REAP)'!$J:$J,StatusFundModeSourceCluster!$A34,'SP List (I-REAP)'!$Q:$Q,StatusFundModeSourceCluster!$A$32,'SP List (I-REAP)'!$B:$B,$G$3))))))/1000000</f>
        <v>0</v>
      </c>
      <c r="H34" s="94" t="str">
        <f>+E34+F34+G34</f>
        <v>0</v>
      </c>
      <c r="I34" s="109"/>
    </row>
    <row r="35" spans="1:11" customHeight="1" ht="14.25" s="110" customFormat="1">
      <c r="A35" s="92" t="s">
        <v>135</v>
      </c>
      <c r="B35" s="93" t="str">
        <f>IF($G$3="Entire Portfolio",COUNTIFS('SP List (I-REAP)'!$J:$J,StatusFundModeSourceCluster!$A35,'SP List (I-REAP)'!$Q:$Q,StatusFundModeSourceCluster!$A$32),IF($G$3="Luzon A",COUNTIFS('SP List (I-REAP)'!$J:$J,StatusFundModeSourceCluster!$A35,'SP List (I-REAP)'!$Q:$Q,StatusFundModeSourceCluster!$A$32,'SP List (I-REAP)'!$B:$B,StatusFundModeSourceCluster!$G$3),IF($G$3="Luzon B",COUNTIFS('SP List (I-REAP)'!$J:$J,StatusFundModeSourceCluster!$A35,'SP List (I-REAP)'!$Q:$Q,StatusFundModeSourceCluster!$A$32,'SP List (I-REAP)'!$B:$B,StatusFundModeSourceCluster!$G$3),IF($G$3="Visayas",COUNTIFS('SP List (I-REAP)'!$J:$J,StatusFundModeSourceCluster!$A35,'SP List (I-REAP)'!$Q:$Q,StatusFundModeSourceCluster!$A$32,'SP List (I-REAP)'!$B:$B,StatusFundModeSourceCluster!$G$3),IF($G$3="Mindanao",COUNTIFS('SP List (I-REAP)'!$J:$J,StatusFundModeSourceCluster!$A35,'SP List (I-REAP)'!$Q:$Q,StatusFundModeSourceCluster!$A$32,'SP List (I-REAP)'!$B:$B,StatusFundModeSourceCluster!$G$3))))))</f>
        <v>0</v>
      </c>
      <c r="C35" s="94" t="str">
        <f>IF($G$3="Entire Portfolio",SUMIFS('SP List (I-REAP)'!$K:$K,'SP List (I-REAP)'!$J:$J,StatusFundModeSourceCluster!$A35,'SP List (I-REAP)'!$Q:$Q,StatusFundModeSourceCluster!$A$32),IF($G$3="Luzon A",SUMIFS('SP List (I-REAP)'!$K:$K,'SP List (I-REAP)'!$J:$J,StatusFundModeSourceCluster!$A35,'SP List (I-REAP)'!$Q:$Q,StatusFundModeSourceCluster!$A$32,'SP List (I-REAP)'!$B:$B,$G$3),IF($G$3="Luzon B",SUMIFS('SP List (I-REAP)'!$K:$K,'SP List (I-REAP)'!$J:$J,StatusFundModeSourceCluster!$A35,'SP List (I-REAP)'!$Q:$Q,StatusFundModeSourceCluster!$A$32,'SP List (I-REAP)'!$B:$B,$G$3),IF($G$3="Visayas",SUMIFS('SP List (I-REAP)'!$K:$K,'SP List (I-REAP)'!$J:$J,StatusFundModeSourceCluster!$A35,'SP List (I-REAP)'!$Q:$Q,StatusFundModeSourceCluster!$A$32,'SP List (I-REAP)'!$B:$B,$G$3),IF($G$3="Mindanao",SUMIFS('SP List (I-REAP)'!$K:$K,'SP List (I-REAP)'!$J:$J,StatusFundModeSourceCluster!$A35,'SP List (I-REAP)'!$Q:$Q,StatusFundModeSourceCluster!$A$32,'SP List (I-REAP)'!$B:$B,$G$3))))))/1000000</f>
        <v>0</v>
      </c>
      <c r="D35" s="94" t="str">
        <f>IF($G$3="Entire Portfolio",SUMIFS('SP List (I-REAP)'!$M:$M,'SP List (I-REAP)'!$J:$J,StatusFundModeSourceCluster!$A35,'SP List (I-REAP)'!$Q:$Q,StatusFundModeSourceCluster!$A$32),IF($G$3="Luzon A",SUMIFS('SP List (I-REAP)'!$M:$M,'SP List (I-REAP)'!$J:$J,StatusFundModeSourceCluster!$A35,'SP List (I-REAP)'!$Q:$Q,StatusFundModeSourceCluster!$A$32,'SP List (I-REAP)'!$B:$B,$G$3),IF($G$3="Luzon B",SUMIFS('SP List (I-REAP)'!$M:$M,'SP List (I-REAP)'!$J:$J,StatusFundModeSourceCluster!$A35,'SP List (I-REAP)'!$Q:$Q,StatusFundModeSourceCluster!$A$32,'SP List (I-REAP)'!$B:$B,$G$3),IF($G$3="Visayas",SUMIFS('SP List (I-REAP)'!$M:$M,'SP List (I-REAP)'!$J:$J,StatusFundModeSourceCluster!$A35,'SP List (I-REAP)'!$Q:$Q,StatusFundModeSourceCluster!$A$32,'SP List (I-REAP)'!$B:$B,$G$3),IF($G$3="Mindanao",SUMIFS('SP List (I-REAP)'!$M:$M,'SP List (I-REAP)'!$J:$J,StatusFundModeSourceCluster!$A35,'SP List (I-REAP)'!$Q:$Q,StatusFundModeSourceCluster!$A$32,'SP List (I-REAP)'!$B:$B,$G$3))))))/1000000</f>
        <v>0</v>
      </c>
      <c r="E35" s="94" t="str">
        <f>+C35+D35</f>
        <v>0</v>
      </c>
      <c r="F35" s="94" t="str">
        <f>IF($G$3="Entire Portfolio",SUMIFS('SP List (I-REAP)'!$L:$L,'SP List (I-REAP)'!$J:$J,StatusFundModeSourceCluster!$A35,'SP List (I-REAP)'!$Q:$Q,StatusFundModeSourceCluster!$A$32),IF($G$3="Luzon A",SUMIFS('SP List (I-REAP)'!$L:$L,'SP List (I-REAP)'!$J:$J,StatusFundModeSourceCluster!$A35,'SP List (I-REAP)'!$Q:$Q,StatusFundModeSourceCluster!$A$32,'SP List (I-REAP)'!$B:$B,$G$3),IF($G$3="Luzon B",SUMIFS('SP List (I-REAP)'!$L:$L,'SP List (I-REAP)'!$J:$J,StatusFundModeSourceCluster!$A35,'SP List (I-REAP)'!$Q:$Q,StatusFundModeSourceCluster!$A$32,'SP List (I-REAP)'!$B:$B,$G$3),IF($G$3="Visayas",SUMIFS('SP List (I-REAP)'!$L:$L,'SP List (I-REAP)'!$J:$J,StatusFundModeSourceCluster!$A35,'SP List (I-REAP)'!$Q:$Q,StatusFundModeSourceCluster!$A$32,'SP List (I-REAP)'!$B:$B,$G$3),IF($G$3="Mindanao",SUMIFS('SP List (I-REAP)'!$L:$L,'SP List (I-REAP)'!$J:$J,StatusFundModeSourceCluster!$A35,'SP List (I-REAP)'!$Q:$Q,StatusFundModeSourceCluster!$A$32,'SP List (I-REAP)'!$B:$B,$G$3))))))/1000000</f>
        <v>0</v>
      </c>
      <c r="G35" s="94" t="str">
        <f>IF($G$3="Entire Portfolio",SUMIFS('SP List (I-REAP)'!$N:$N,'SP List (I-REAP)'!$J:$J,StatusFundModeSourceCluster!$A35,'SP List (I-REAP)'!$Q:$Q,StatusFundModeSourceCluster!$A$32),IF($G$3="Luzon A",SUMIFS('SP List (I-REAP)'!$N:$N,'SP List (I-REAP)'!$J:$J,StatusFundModeSourceCluster!$A35,'SP List (I-REAP)'!$Q:$Q,StatusFundModeSourceCluster!$A$32,'SP List (I-REAP)'!$B:$B,$G$3),IF($G$3="Luzon B",SUMIFS('SP List (I-REAP)'!$N:$N,'SP List (I-REAP)'!$J:$J,StatusFundModeSourceCluster!$A35,'SP List (I-REAP)'!$Q:$Q,StatusFundModeSourceCluster!$A$32,'SP List (I-REAP)'!$B:$B,$G$3),IF($G$3="Visayas",SUMIFS('SP List (I-REAP)'!$N:$N,'SP List (I-REAP)'!$J:$J,StatusFundModeSourceCluster!$A35,'SP List (I-REAP)'!$Q:$Q,StatusFundModeSourceCluster!$A$32,'SP List (I-REAP)'!$B:$B,$G$3),IF($G$3="Mindanao",SUMIFS('SP List (I-REAP)'!$N:$N,'SP List (I-REAP)'!$J:$J,StatusFundModeSourceCluster!$A35,'SP List (I-REAP)'!$Q:$Q,StatusFundModeSourceCluster!$A$32,'SP List (I-REAP)'!$B:$B,$G$3))))))/1000000</f>
        <v>0</v>
      </c>
      <c r="H35" s="94" t="str">
        <f>+E35+F35+G35</f>
        <v>0</v>
      </c>
      <c r="I35" s="109"/>
    </row>
    <row r="36" spans="1:11" customHeight="1" ht="15">
      <c r="A36" s="111" t="s">
        <v>842</v>
      </c>
      <c r="B36" s="104" t="str">
        <f>SUM(B37:B39)</f>
        <v>0</v>
      </c>
      <c r="C36" s="105" t="str">
        <f>SUM(C37:C39)</f>
        <v>0</v>
      </c>
      <c r="D36" s="105" t="str">
        <f>SUM(D37:D39)</f>
        <v>0</v>
      </c>
      <c r="E36" s="105" t="str">
        <f>SUM(E37:E39)</f>
        <v>0</v>
      </c>
      <c r="F36" s="105" t="str">
        <f>SUM(F37:F39)</f>
        <v>0</v>
      </c>
      <c r="G36" s="105" t="str">
        <f>SUM(G37:G39)</f>
        <v>0</v>
      </c>
      <c r="H36" s="105" t="str">
        <f>SUM(H37:H39)</f>
        <v>0</v>
      </c>
    </row>
    <row r="37" spans="1:11" customHeight="1" ht="15">
      <c r="A37" s="92" t="s">
        <v>292</v>
      </c>
      <c r="B37" s="93" t="str">
        <f>IF($G$3="Entire Portfolio",COUNTIFS('SP List (I-REAP)'!$J:$J,StatusFundModeSourceCluster!$A37,'SP List (I-REAP)'!$Q:$Q,StatusFundModeSourceCluster!$A$36),IF($G$3="Luzon A",COUNTIFS('SP List (I-REAP)'!$J:$J,StatusFundModeSourceCluster!$A37,'SP List (I-REAP)'!$Q:$Q,StatusFundModeSourceCluster!$A$36,'SP List (I-REAP)'!$B:$B,StatusFundModeSourceCluster!$G$3),IF($G$3="Luzon B",COUNTIFS('SP List (I-REAP)'!$J:$J,StatusFundModeSourceCluster!$A37,'SP List (I-REAP)'!$Q:$Q,StatusFundModeSourceCluster!$A$36,'SP List (I-REAP)'!$B:$B,StatusFundModeSourceCluster!$G$3),IF($G$3="Visayas",COUNTIFS('SP List (I-REAP)'!$J:$J,StatusFundModeSourceCluster!$A37,'SP List (I-REAP)'!$Q:$Q,StatusFundModeSourceCluster!$A$36,'SP List (I-REAP)'!$B:$B,StatusFundModeSourceCluster!$G$3),IF($G$3="Mindanao",COUNTIFS('SP List (I-REAP)'!$J:$J,StatusFundModeSourceCluster!$A37,'SP List (I-REAP)'!$Q:$Q,StatusFundModeSourceCluster!$A$36,'SP List (I-REAP)'!$B:$B,StatusFundModeSourceCluster!$G$3))))))</f>
        <v>0</v>
      </c>
      <c r="C37" s="94" t="str">
        <f>IF($G$3="Entire Portfolio",SUMIFS('SP List (I-REAP)'!$K:$K,'SP List (I-REAP)'!$J:$J,StatusFundModeSourceCluster!$A37,'SP List (I-REAP)'!$Q:$Q,StatusFundModeSourceCluster!$A$36),IF($G$3="Luzon A",SUMIFS('SP List (I-REAP)'!$K:$K,'SP List (I-REAP)'!$J:$J,StatusFundModeSourceCluster!$A37,'SP List (I-REAP)'!$Q:$Q,StatusFundModeSourceCluster!$A$36,'SP List (I-REAP)'!$B:$B,$G$3),IF($G$3="Luzon B",SUMIFS('SP List (I-REAP)'!$K:$K,'SP List (I-REAP)'!$J:$J,StatusFundModeSourceCluster!$A37,'SP List (I-REAP)'!$Q:$Q,StatusFundModeSourceCluster!$A$36,'SP List (I-REAP)'!$B:$B,$G$3),IF($G$3="Visayas",SUMIFS('SP List (I-REAP)'!$K:$K,'SP List (I-REAP)'!$J:$J,StatusFundModeSourceCluster!$A37,'SP List (I-REAP)'!$Q:$Q,StatusFundModeSourceCluster!$A$36,'SP List (I-REAP)'!$B:$B,$G$3),IF($G$3="Mindanao",SUMIFS('SP List (I-REAP)'!$K:$K,'SP List (I-REAP)'!$J:$J,StatusFundModeSourceCluster!$A37,'SP List (I-REAP)'!$Q:$Q,StatusFundModeSourceCluster!$A$36,'SP List (I-REAP)'!$B:$B,$G$3))))))/1000000</f>
        <v>0</v>
      </c>
      <c r="D37" s="94" t="str">
        <f>IF($G$3="Entire Portfolio",SUMIFS('SP List (I-REAP)'!$M:$M,'SP List (I-REAP)'!$J:$J,StatusFundModeSourceCluster!$A37,'SP List (I-REAP)'!$Q:$Q,StatusFundModeSourceCluster!$A$36),IF($G$3="Luzon A",SUMIFS('SP List (I-REAP)'!$M:$M,'SP List (I-REAP)'!$J:$J,StatusFundModeSourceCluster!$A37,'SP List (I-REAP)'!$Q:$Q,StatusFundModeSourceCluster!$A$36,'SP List (I-REAP)'!$B:$B,$G$3),IF($G$3="Luzon B",SUMIFS('SP List (I-REAP)'!$M:$M,'SP List (I-REAP)'!$J:$J,StatusFundModeSourceCluster!$A37,'SP List (I-REAP)'!$Q:$Q,StatusFundModeSourceCluster!$A$36,'SP List (I-REAP)'!$B:$B,$G$3),IF($G$3="Visayas",SUMIFS('SP List (I-REAP)'!$M:$M,'SP List (I-REAP)'!$J:$J,StatusFundModeSourceCluster!$A37,'SP List (I-REAP)'!$Q:$Q,StatusFundModeSourceCluster!$A$36,'SP List (I-REAP)'!$B:$B,$G$3),IF($G$3="Mindanao",SUMIFS('SP List (I-REAP)'!$M:$M,'SP List (I-REAP)'!$J:$J,StatusFundModeSourceCluster!$A37,'SP List (I-REAP)'!$Q:$Q,StatusFundModeSourceCluster!$A$36,'SP List (I-REAP)'!$B:$B,$G$3))))))/1000000</f>
        <v>0</v>
      </c>
      <c r="E37" s="94" t="str">
        <f>+C37+D37</f>
        <v>0</v>
      </c>
      <c r="F37" s="94" t="str">
        <f>IF($G$3="Entire Portfolio",SUMIFS('SP List (I-REAP)'!$L:$L,'SP List (I-REAP)'!$J:$J,StatusFundModeSourceCluster!$A37,'SP List (I-REAP)'!$Q:$Q,StatusFundModeSourceCluster!$A$36),IF($G$3="Luzon A",SUMIFS('SP List (I-REAP)'!$L:$L,'SP List (I-REAP)'!$J:$J,StatusFundModeSourceCluster!$A37,'SP List (I-REAP)'!$Q:$Q,StatusFundModeSourceCluster!$A$36,'SP List (I-REAP)'!$B:$B,$G$3),IF($G$3="Luzon B",SUMIFS('SP List (I-REAP)'!$L:$L,'SP List (I-REAP)'!$J:$J,StatusFundModeSourceCluster!$A37,'SP List (I-REAP)'!$Q:$Q,StatusFundModeSourceCluster!$A$36,'SP List (I-REAP)'!$B:$B,$G$3),IF($G$3="Visayas",SUMIFS('SP List (I-REAP)'!$L:$L,'SP List (I-REAP)'!$J:$J,StatusFundModeSourceCluster!$A37,'SP List (I-REAP)'!$Q:$Q,StatusFundModeSourceCluster!$A$36,'SP List (I-REAP)'!$B:$B,$G$3),IF($G$3="Mindanao",SUMIFS('SP List (I-REAP)'!$L:$L,'SP List (I-REAP)'!$J:$J,StatusFundModeSourceCluster!$A37,'SP List (I-REAP)'!$Q:$Q,StatusFundModeSourceCluster!$A$36,'SP List (I-REAP)'!$B:$B,$G$3))))))/1000000</f>
        <v>0</v>
      </c>
      <c r="G37" s="94" t="str">
        <f>IF($G$3="Entire Portfolio",SUMIFS('SP List (I-REAP)'!$N:$N,'SP List (I-REAP)'!$J:$J,StatusFundModeSourceCluster!$A37,'SP List (I-REAP)'!$Q:$Q,StatusFundModeSourceCluster!$A$36),IF($G$3="Luzon A",SUMIFS('SP List (I-REAP)'!$N:$N,'SP List (I-REAP)'!$J:$J,StatusFundModeSourceCluster!$A37,'SP List (I-REAP)'!$Q:$Q,StatusFundModeSourceCluster!$A$36,'SP List (I-REAP)'!$B:$B,$G$3),IF($G$3="Luzon B",SUMIFS('SP List (I-REAP)'!$N:$N,'SP List (I-REAP)'!$J:$J,StatusFundModeSourceCluster!$A37,'SP List (I-REAP)'!$Q:$Q,StatusFundModeSourceCluster!$A$36,'SP List (I-REAP)'!$B:$B,$G$3),IF($G$3="Visayas",SUMIFS('SP List (I-REAP)'!$N:$N,'SP List (I-REAP)'!$J:$J,StatusFundModeSourceCluster!$A37,'SP List (I-REAP)'!$Q:$Q,StatusFundModeSourceCluster!$A$36,'SP List (I-REAP)'!$B:$B,$G$3),IF($G$3="Mindanao",SUMIFS('SP List (I-REAP)'!$N:$N,'SP List (I-REAP)'!$J:$J,StatusFundModeSourceCluster!$A37,'SP List (I-REAP)'!$Q:$Q,StatusFundModeSourceCluster!$A$36,'SP List (I-REAP)'!$B:$B,$G$3))))))/1000000</f>
        <v>0</v>
      </c>
      <c r="H37" s="94" t="str">
        <f>+E37+F37+G37</f>
        <v>0</v>
      </c>
    </row>
    <row r="38" spans="1:11" customHeight="1" ht="15">
      <c r="A38" s="92" t="s">
        <v>199</v>
      </c>
      <c r="B38" s="93" t="str">
        <f>IF($G$3="Entire Portfolio",COUNTIFS('SP List (I-REAP)'!$J:$J,StatusFundModeSourceCluster!$A38,'SP List (I-REAP)'!$Q:$Q,StatusFundModeSourceCluster!$A$36),IF($G$3="Luzon A",COUNTIFS('SP List (I-REAP)'!$J:$J,StatusFundModeSourceCluster!$A38,'SP List (I-REAP)'!$Q:$Q,StatusFundModeSourceCluster!$A$36,'SP List (I-REAP)'!$B:$B,StatusFundModeSourceCluster!$G$3),IF($G$3="Luzon B",COUNTIFS('SP List (I-REAP)'!$J:$J,StatusFundModeSourceCluster!$A38,'SP List (I-REAP)'!$Q:$Q,StatusFundModeSourceCluster!$A$36,'SP List (I-REAP)'!$B:$B,StatusFundModeSourceCluster!$G$3),IF($G$3="Visayas",COUNTIFS('SP List (I-REAP)'!$J:$J,StatusFundModeSourceCluster!$A38,'SP List (I-REAP)'!$Q:$Q,StatusFundModeSourceCluster!$A$36,'SP List (I-REAP)'!$B:$B,StatusFundModeSourceCluster!$G$3),IF($G$3="Mindanao",COUNTIFS('SP List (I-REAP)'!$J:$J,StatusFundModeSourceCluster!$A38,'SP List (I-REAP)'!$Q:$Q,StatusFundModeSourceCluster!$A$36,'SP List (I-REAP)'!$B:$B,StatusFundModeSourceCluster!$G$3))))))</f>
        <v>0</v>
      </c>
      <c r="C38" s="94" t="str">
        <f>IF($G$3="Entire Portfolio",SUMIFS('SP List (I-REAP)'!$K:$K,'SP List (I-REAP)'!$J:$J,StatusFundModeSourceCluster!$A38,'SP List (I-REAP)'!$Q:$Q,StatusFundModeSourceCluster!$A$36),IF($G$3="Luzon A",SUMIFS('SP List (I-REAP)'!$K:$K,'SP List (I-REAP)'!$J:$J,StatusFundModeSourceCluster!$A38,'SP List (I-REAP)'!$Q:$Q,StatusFundModeSourceCluster!$A$36,'SP List (I-REAP)'!$B:$B,$G$3),IF($G$3="Luzon B",SUMIFS('SP List (I-REAP)'!$K:$K,'SP List (I-REAP)'!$J:$J,StatusFundModeSourceCluster!$A38,'SP List (I-REAP)'!$Q:$Q,StatusFundModeSourceCluster!$A$36,'SP List (I-REAP)'!$B:$B,$G$3),IF($G$3="Visayas",SUMIFS('SP List (I-REAP)'!$K:$K,'SP List (I-REAP)'!$J:$J,StatusFundModeSourceCluster!$A38,'SP List (I-REAP)'!$Q:$Q,StatusFundModeSourceCluster!$A$36,'SP List (I-REAP)'!$B:$B,$G$3),IF($G$3="Mindanao",SUMIFS('SP List (I-REAP)'!$K:$K,'SP List (I-REAP)'!$J:$J,StatusFundModeSourceCluster!$A38,'SP List (I-REAP)'!$Q:$Q,StatusFundModeSourceCluster!$A$36,'SP List (I-REAP)'!$B:$B,$G$3))))))/1000000</f>
        <v>0</v>
      </c>
      <c r="D38" s="94" t="str">
        <f>IF($G$3="Entire Portfolio",SUMIFS('SP List (I-REAP)'!$M:$M,'SP List (I-REAP)'!$J:$J,StatusFundModeSourceCluster!$A38,'SP List (I-REAP)'!$Q:$Q,StatusFundModeSourceCluster!$A$36),IF($G$3="Luzon A",SUMIFS('SP List (I-REAP)'!$M:$M,'SP List (I-REAP)'!$J:$J,StatusFundModeSourceCluster!$A38,'SP List (I-REAP)'!$Q:$Q,StatusFundModeSourceCluster!$A$36,'SP List (I-REAP)'!$B:$B,$G$3),IF($G$3="Luzon B",SUMIFS('SP List (I-REAP)'!$M:$M,'SP List (I-REAP)'!$J:$J,StatusFundModeSourceCluster!$A38,'SP List (I-REAP)'!$Q:$Q,StatusFundModeSourceCluster!$A$36,'SP List (I-REAP)'!$B:$B,$G$3),IF($G$3="Visayas",SUMIFS('SP List (I-REAP)'!$M:$M,'SP List (I-REAP)'!$J:$J,StatusFundModeSourceCluster!$A38,'SP List (I-REAP)'!$Q:$Q,StatusFundModeSourceCluster!$A$36,'SP List (I-REAP)'!$B:$B,$G$3),IF($G$3="Mindanao",SUMIFS('SP List (I-REAP)'!$M:$M,'SP List (I-REAP)'!$J:$J,StatusFundModeSourceCluster!$A38,'SP List (I-REAP)'!$Q:$Q,StatusFundModeSourceCluster!$A$36,'SP List (I-REAP)'!$B:$B,$G$3))))))/1000000</f>
        <v>0</v>
      </c>
      <c r="E38" s="94" t="str">
        <f>+C38+D38</f>
        <v>0</v>
      </c>
      <c r="F38" s="94" t="str">
        <f>IF($G$3="Entire Portfolio",SUMIFS('SP List (I-REAP)'!$L:$L,'SP List (I-REAP)'!$J:$J,StatusFundModeSourceCluster!$A38,'SP List (I-REAP)'!$Q:$Q,StatusFundModeSourceCluster!$A$36),IF($G$3="Luzon A",SUMIFS('SP List (I-REAP)'!$L:$L,'SP List (I-REAP)'!$J:$J,StatusFundModeSourceCluster!$A38,'SP List (I-REAP)'!$Q:$Q,StatusFundModeSourceCluster!$A$36,'SP List (I-REAP)'!$B:$B,$G$3),IF($G$3="Luzon B",SUMIFS('SP List (I-REAP)'!$L:$L,'SP List (I-REAP)'!$J:$J,StatusFundModeSourceCluster!$A38,'SP List (I-REAP)'!$Q:$Q,StatusFundModeSourceCluster!$A$36,'SP List (I-REAP)'!$B:$B,$G$3),IF($G$3="Visayas",SUMIFS('SP List (I-REAP)'!$L:$L,'SP List (I-REAP)'!$J:$J,StatusFundModeSourceCluster!$A38,'SP List (I-REAP)'!$Q:$Q,StatusFundModeSourceCluster!$A$36,'SP List (I-REAP)'!$B:$B,$G$3),IF($G$3="Mindanao",SUMIFS('SP List (I-REAP)'!$L:$L,'SP List (I-REAP)'!$J:$J,StatusFundModeSourceCluster!$A38,'SP List (I-REAP)'!$Q:$Q,StatusFundModeSourceCluster!$A$36,'SP List (I-REAP)'!$B:$B,$G$3))))))/1000000</f>
        <v>0</v>
      </c>
      <c r="G38" s="94" t="str">
        <f>IF($G$3="Entire Portfolio",SUMIFS('SP List (I-REAP)'!$N:$N,'SP List (I-REAP)'!$J:$J,StatusFundModeSourceCluster!$A38,'SP List (I-REAP)'!$Q:$Q,StatusFundModeSourceCluster!$A$36),IF($G$3="Luzon A",SUMIFS('SP List (I-REAP)'!$N:$N,'SP List (I-REAP)'!$J:$J,StatusFundModeSourceCluster!$A38,'SP List (I-REAP)'!$Q:$Q,StatusFundModeSourceCluster!$A$36,'SP List (I-REAP)'!$B:$B,$G$3),IF($G$3="Luzon B",SUMIFS('SP List (I-REAP)'!$N:$N,'SP List (I-REAP)'!$J:$J,StatusFundModeSourceCluster!$A38,'SP List (I-REAP)'!$Q:$Q,StatusFundModeSourceCluster!$A$36,'SP List (I-REAP)'!$B:$B,$G$3),IF($G$3="Visayas",SUMIFS('SP List (I-REAP)'!$N:$N,'SP List (I-REAP)'!$J:$J,StatusFundModeSourceCluster!$A38,'SP List (I-REAP)'!$Q:$Q,StatusFundModeSourceCluster!$A$36,'SP List (I-REAP)'!$B:$B,$G$3),IF($G$3="Mindanao",SUMIFS('SP List (I-REAP)'!$N:$N,'SP List (I-REAP)'!$J:$J,StatusFundModeSourceCluster!$A38,'SP List (I-REAP)'!$Q:$Q,StatusFundModeSourceCluster!$A$36,'SP List (I-REAP)'!$B:$B,$G$3))))))/1000000</f>
        <v>0</v>
      </c>
      <c r="H38" s="94" t="str">
        <f>+E38+F38+G38</f>
        <v>0</v>
      </c>
    </row>
    <row r="39" spans="1:11" customHeight="1" ht="15">
      <c r="A39" s="92" t="s">
        <v>135</v>
      </c>
      <c r="B39" s="93" t="str">
        <f>IF($G$3="Entire Portfolio",COUNTIFS('SP List (I-REAP)'!$J:$J,StatusFundModeSourceCluster!$A39,'SP List (I-REAP)'!$Q:$Q,StatusFundModeSourceCluster!$A$36),IF($G$3="Luzon A",COUNTIFS('SP List (I-REAP)'!$J:$J,StatusFundModeSourceCluster!$A39,'SP List (I-REAP)'!$Q:$Q,StatusFundModeSourceCluster!$A$36,'SP List (I-REAP)'!$B:$B,StatusFundModeSourceCluster!$G$3),IF($G$3="Luzon B",COUNTIFS('SP List (I-REAP)'!$J:$J,StatusFundModeSourceCluster!$A39,'SP List (I-REAP)'!$Q:$Q,StatusFundModeSourceCluster!$A$36,'SP List (I-REAP)'!$B:$B,StatusFundModeSourceCluster!$G$3),IF($G$3="Visayas",COUNTIFS('SP List (I-REAP)'!$J:$J,StatusFundModeSourceCluster!$A39,'SP List (I-REAP)'!$Q:$Q,StatusFundModeSourceCluster!$A$36,'SP List (I-REAP)'!$B:$B,StatusFundModeSourceCluster!$G$3),IF($G$3="Mindanao",COUNTIFS('SP List (I-REAP)'!$J:$J,StatusFundModeSourceCluster!$A39,'SP List (I-REAP)'!$Q:$Q,StatusFundModeSourceCluster!$A$36,'SP List (I-REAP)'!$B:$B,StatusFundModeSourceCluster!$G$3))))))</f>
        <v>0</v>
      </c>
      <c r="C39" s="94" t="str">
        <f>IF($G$3="Entire Portfolio",SUMIFS('SP List (I-REAP)'!$K:$K,'SP List (I-REAP)'!$J:$J,StatusFundModeSourceCluster!$A39,'SP List (I-REAP)'!$Q:$Q,StatusFundModeSourceCluster!$A$36),IF($G$3="Luzon A",SUMIFS('SP List (I-REAP)'!$K:$K,'SP List (I-REAP)'!$J:$J,StatusFundModeSourceCluster!$A39,'SP List (I-REAP)'!$Q:$Q,StatusFundModeSourceCluster!$A$36,'SP List (I-REAP)'!$B:$B,$G$3),IF($G$3="Luzon B",SUMIFS('SP List (I-REAP)'!$K:$K,'SP List (I-REAP)'!$J:$J,StatusFundModeSourceCluster!$A39,'SP List (I-REAP)'!$Q:$Q,StatusFundModeSourceCluster!$A$36,'SP List (I-REAP)'!$B:$B,$G$3),IF($G$3="Visayas",SUMIFS('SP List (I-REAP)'!$K:$K,'SP List (I-REAP)'!$J:$J,StatusFundModeSourceCluster!$A39,'SP List (I-REAP)'!$Q:$Q,StatusFundModeSourceCluster!$A$36,'SP List (I-REAP)'!$B:$B,$G$3),IF($G$3="Mindanao",SUMIFS('SP List (I-REAP)'!$K:$K,'SP List (I-REAP)'!$J:$J,StatusFundModeSourceCluster!$A39,'SP List (I-REAP)'!$Q:$Q,StatusFundModeSourceCluster!$A$36,'SP List (I-REAP)'!$B:$B,$G$3))))))/1000000</f>
        <v>0</v>
      </c>
      <c r="D39" s="94" t="str">
        <f>IF($G$3="Entire Portfolio",SUMIFS('SP List (I-REAP)'!$M:$M,'SP List (I-REAP)'!$J:$J,StatusFundModeSourceCluster!$A39,'SP List (I-REAP)'!$Q:$Q,StatusFundModeSourceCluster!$A$36),IF($G$3="Luzon A",SUMIFS('SP List (I-REAP)'!$M:$M,'SP List (I-REAP)'!$J:$J,StatusFundModeSourceCluster!$A39,'SP List (I-REAP)'!$Q:$Q,StatusFundModeSourceCluster!$A$36,'SP List (I-REAP)'!$B:$B,$G$3),IF($G$3="Luzon B",SUMIFS('SP List (I-REAP)'!$M:$M,'SP List (I-REAP)'!$J:$J,StatusFundModeSourceCluster!$A39,'SP List (I-REAP)'!$Q:$Q,StatusFundModeSourceCluster!$A$36,'SP List (I-REAP)'!$B:$B,$G$3),IF($G$3="Visayas",SUMIFS('SP List (I-REAP)'!$M:$M,'SP List (I-REAP)'!$J:$J,StatusFundModeSourceCluster!$A39,'SP List (I-REAP)'!$Q:$Q,StatusFundModeSourceCluster!$A$36,'SP List (I-REAP)'!$B:$B,$G$3),IF($G$3="Mindanao",SUMIFS('SP List (I-REAP)'!$M:$M,'SP List (I-REAP)'!$J:$J,StatusFundModeSourceCluster!$A39,'SP List (I-REAP)'!$Q:$Q,StatusFundModeSourceCluster!$A$36,'SP List (I-REAP)'!$B:$B,$G$3))))))/1000000</f>
        <v>0</v>
      </c>
      <c r="E39" s="94" t="str">
        <f>+C39+D39</f>
        <v>0</v>
      </c>
      <c r="F39" s="94" t="str">
        <f>IF($G$3="Entire Portfolio",SUMIFS('SP List (I-REAP)'!$L:$L,'SP List (I-REAP)'!$J:$J,StatusFundModeSourceCluster!$A39,'SP List (I-REAP)'!$Q:$Q,StatusFundModeSourceCluster!$A$36),IF($G$3="Luzon A",SUMIFS('SP List (I-REAP)'!$L:$L,'SP List (I-REAP)'!$J:$J,StatusFundModeSourceCluster!$A39,'SP List (I-REAP)'!$Q:$Q,StatusFundModeSourceCluster!$A$36,'SP List (I-REAP)'!$B:$B,$G$3),IF($G$3="Luzon B",SUMIFS('SP List (I-REAP)'!$L:$L,'SP List (I-REAP)'!$J:$J,StatusFundModeSourceCluster!$A39,'SP List (I-REAP)'!$Q:$Q,StatusFundModeSourceCluster!$A$36,'SP List (I-REAP)'!$B:$B,$G$3),IF($G$3="Visayas",SUMIFS('SP List (I-REAP)'!$L:$L,'SP List (I-REAP)'!$J:$J,StatusFundModeSourceCluster!$A39,'SP List (I-REAP)'!$Q:$Q,StatusFundModeSourceCluster!$A$36,'SP List (I-REAP)'!$B:$B,$G$3),IF($G$3="Mindanao",SUMIFS('SP List (I-REAP)'!$L:$L,'SP List (I-REAP)'!$J:$J,StatusFundModeSourceCluster!$A39,'SP List (I-REAP)'!$Q:$Q,StatusFundModeSourceCluster!$A$36,'SP List (I-REAP)'!$B:$B,$G$3))))))/1000000</f>
        <v>0</v>
      </c>
      <c r="G39" s="94" t="str">
        <f>IF($G$3="Entire Portfolio",SUMIFS('SP List (I-REAP)'!$N:$N,'SP List (I-REAP)'!$J:$J,StatusFundModeSourceCluster!$A39,'SP List (I-REAP)'!$Q:$Q,StatusFundModeSourceCluster!$A$36),IF($G$3="Luzon A",SUMIFS('SP List (I-REAP)'!$N:$N,'SP List (I-REAP)'!$J:$J,StatusFundModeSourceCluster!$A39,'SP List (I-REAP)'!$Q:$Q,StatusFundModeSourceCluster!$A$36,'SP List (I-REAP)'!$B:$B,$G$3),IF($G$3="Luzon B",SUMIFS('SP List (I-REAP)'!$N:$N,'SP List (I-REAP)'!$J:$J,StatusFundModeSourceCluster!$A39,'SP List (I-REAP)'!$Q:$Q,StatusFundModeSourceCluster!$A$36,'SP List (I-REAP)'!$B:$B,$G$3),IF($G$3="Visayas",SUMIFS('SP List (I-REAP)'!$N:$N,'SP List (I-REAP)'!$J:$J,StatusFundModeSourceCluster!$A39,'SP List (I-REAP)'!$Q:$Q,StatusFundModeSourceCluster!$A$36,'SP List (I-REAP)'!$B:$B,$G$3),IF($G$3="Mindanao",SUMIFS('SP List (I-REAP)'!$N:$N,'SP List (I-REAP)'!$J:$J,StatusFundModeSourceCluster!$A39,'SP List (I-REAP)'!$Q:$Q,StatusFundModeSourceCluster!$A$36,'SP List (I-REAP)'!$B:$B,$G$3))))))/1000000</f>
        <v>0</v>
      </c>
      <c r="H39" s="94" t="str">
        <f>+E39+F39+G39</f>
        <v>0</v>
      </c>
    </row>
    <row r="40" spans="1:11">
      <c r="A40" s="106" t="s">
        <v>731</v>
      </c>
      <c r="B40" s="104" t="str">
        <f>SUM(B41:B43)</f>
        <v>0</v>
      </c>
      <c r="C40" s="105" t="str">
        <f>SUM(C41:C43)</f>
        <v>0</v>
      </c>
      <c r="D40" s="105" t="str">
        <f>SUM(D41:D43)</f>
        <v>0</v>
      </c>
      <c r="E40" s="105" t="str">
        <f>SUM(E41:E43)</f>
        <v>0</v>
      </c>
      <c r="F40" s="105" t="str">
        <f>SUM(F41:F43)</f>
        <v>0</v>
      </c>
      <c r="G40" s="105" t="str">
        <f>SUM(G41:G43)</f>
        <v>0</v>
      </c>
      <c r="H40" s="105" t="str">
        <f>SUM(H41:H43)</f>
        <v>0</v>
      </c>
    </row>
    <row r="41" spans="1:11">
      <c r="A41" s="92" t="s">
        <v>292</v>
      </c>
      <c r="B41" s="93" t="str">
        <f>IF($G$3="Entire Portfolio",COUNTIFS('SP List (I-REAP)'!$J:$J,StatusFundModeSourceCluster!$A41,'SP List (I-REAP)'!$Q:$Q,StatusFundModeSourceCluster!$A$40),IF($G$3="Luzon A",COUNTIFS('SP List (I-REAP)'!$J:$J,StatusFundModeSourceCluster!$A41,'SP List (I-REAP)'!$Q:$Q,StatusFundModeSourceCluster!$A$40,'SP List (I-REAP)'!$B:$B,StatusFundModeSourceCluster!$G$3),IF($G$3="Luzon B",COUNTIFS('SP List (I-REAP)'!$J:$J,StatusFundModeSourceCluster!$A41,'SP List (I-REAP)'!$Q:$Q,StatusFundModeSourceCluster!$A$40,'SP List (I-REAP)'!$B:$B,StatusFundModeSourceCluster!$G$3),IF($G$3="Visayas",COUNTIFS('SP List (I-REAP)'!$J:$J,StatusFundModeSourceCluster!$A41,'SP List (I-REAP)'!$Q:$Q,StatusFundModeSourceCluster!$A$40,'SP List (I-REAP)'!$B:$B,StatusFundModeSourceCluster!$G$3),IF($G$3="Mindanao",COUNTIFS('SP List (I-REAP)'!$J:$J,StatusFundModeSourceCluster!$A41,'SP List (I-REAP)'!$Q:$Q,StatusFundModeSourceCluster!$A$40,'SP List (I-REAP)'!$B:$B,StatusFundModeSourceCluster!$G$3))))))</f>
        <v>0</v>
      </c>
      <c r="C41" s="94" t="str">
        <f>IF($G$3="Entire Portfolio",SUMIFS('SP List (I-REAP)'!$K:$K,'SP List (I-REAP)'!$J:$J,StatusFundModeSourceCluster!$A41,'SP List (I-REAP)'!$Q:$Q,StatusFundModeSourceCluster!$A$40),IF($G$3="Luzon A",SUMIFS('SP List (I-REAP)'!$K:$K,'SP List (I-REAP)'!$J:$J,StatusFundModeSourceCluster!$A41,'SP List (I-REAP)'!$Q:$Q,StatusFundModeSourceCluster!$A$40,'SP List (I-REAP)'!$B:$B,$G$3),IF($G$3="Luzon B",SUMIFS('SP List (I-REAP)'!$K:$K,'SP List (I-REAP)'!$J:$J,StatusFundModeSourceCluster!$A41,'SP List (I-REAP)'!$Q:$Q,StatusFundModeSourceCluster!$A$40,'SP List (I-REAP)'!$B:$B,$G$3),IF($G$3="Visayas",SUMIFS('SP List (I-REAP)'!$K:$K,'SP List (I-REAP)'!$J:$J,StatusFundModeSourceCluster!$A41,'SP List (I-REAP)'!$Q:$Q,StatusFundModeSourceCluster!$A$40,'SP List (I-REAP)'!$B:$B,$G$3),IF($G$3="Mindanao",SUMIFS('SP List (I-REAP)'!$K:$K,'SP List (I-REAP)'!$J:$J,StatusFundModeSourceCluster!$A41,'SP List (I-REAP)'!$Q:$Q,StatusFundModeSourceCluster!$A$40,'SP List (I-REAP)'!$B:$B,$G$3))))))/1000000</f>
        <v>0</v>
      </c>
      <c r="D41" s="94" t="str">
        <f>IF($G$3="Entire Portfolio",SUMIFS('SP List (I-REAP)'!$M:$M,'SP List (I-REAP)'!$J:$J,StatusFundModeSourceCluster!$A41,'SP List (I-REAP)'!$Q:$Q,StatusFundModeSourceCluster!$A$40),IF($G$3="Luzon A",SUMIFS('SP List (I-REAP)'!$M:$M,'SP List (I-REAP)'!$J:$J,StatusFundModeSourceCluster!$A41,'SP List (I-REAP)'!$Q:$Q,StatusFundModeSourceCluster!$A$40,'SP List (I-REAP)'!$B:$B,$G$3),IF($G$3="Luzon B",SUMIFS('SP List (I-REAP)'!$M:$M,'SP List (I-REAP)'!$J:$J,StatusFundModeSourceCluster!$A41,'SP List (I-REAP)'!$Q:$Q,StatusFundModeSourceCluster!$A$40,'SP List (I-REAP)'!$B:$B,$G$3),IF($G$3="Visayas",SUMIFS('SP List (I-REAP)'!$M:$M,'SP List (I-REAP)'!$J:$J,StatusFundModeSourceCluster!$A41,'SP List (I-REAP)'!$Q:$Q,StatusFundModeSourceCluster!$A$40,'SP List (I-REAP)'!$B:$B,$G$3),IF($G$3="Mindanao",SUMIFS('SP List (I-REAP)'!$M:$M,'SP List (I-REAP)'!$J:$J,StatusFundModeSourceCluster!$A41,'SP List (I-REAP)'!$Q:$Q,StatusFundModeSourceCluster!$A$40,'SP List (I-REAP)'!$B:$B,$G$3))))))/1000000</f>
        <v>0</v>
      </c>
      <c r="E41" s="94" t="str">
        <f>+C41+D41</f>
        <v>0</v>
      </c>
      <c r="F41" s="94" t="str">
        <f>IF($G$3="Entire Portfolio",SUMIFS('SP List (I-REAP)'!$L:$L,'SP List (I-REAP)'!$J:$J,StatusFundModeSourceCluster!$A41,'SP List (I-REAP)'!$Q:$Q,StatusFundModeSourceCluster!$A$40),IF($G$3="Luzon A",SUMIFS('SP List (I-REAP)'!$L:$L,'SP List (I-REAP)'!$J:$J,StatusFundModeSourceCluster!$A41,'SP List (I-REAP)'!$Q:$Q,StatusFundModeSourceCluster!$A$40,'SP List (I-REAP)'!$B:$B,$G$3),IF($G$3="Luzon B",SUMIFS('SP List (I-REAP)'!$L:$L,'SP List (I-REAP)'!$J:$J,StatusFundModeSourceCluster!$A41,'SP List (I-REAP)'!$Q:$Q,StatusFundModeSourceCluster!$A$40,'SP List (I-REAP)'!$B:$B,$G$3),IF($G$3="Visayas",SUMIFS('SP List (I-REAP)'!$L:$L,'SP List (I-REAP)'!$J:$J,StatusFundModeSourceCluster!$A41,'SP List (I-REAP)'!$Q:$Q,StatusFundModeSourceCluster!$A$40,'SP List (I-REAP)'!$B:$B,$G$3),IF($G$3="Mindanao",SUMIFS('SP List (I-REAP)'!$L:$L,'SP List (I-REAP)'!$J:$J,StatusFundModeSourceCluster!$A41,'SP List (I-REAP)'!$Q:$Q,StatusFundModeSourceCluster!$A$40,'SP List (I-REAP)'!$B:$B,$G$3))))))/1000000</f>
        <v>0</v>
      </c>
      <c r="G41" s="94" t="str">
        <f>IF($G$3="Entire Portfolio",SUMIFS('SP List (I-REAP)'!$N:$N,'SP List (I-REAP)'!$J:$J,StatusFundModeSourceCluster!$A41,'SP List (I-REAP)'!$Q:$Q,StatusFundModeSourceCluster!$A$40),IF($G$3="Luzon A",SUMIFS('SP List (I-REAP)'!$N:$N,'SP List (I-REAP)'!$J:$J,StatusFundModeSourceCluster!$A41,'SP List (I-REAP)'!$Q:$Q,StatusFundModeSourceCluster!$A$40,'SP List (I-REAP)'!$B:$B,$G$3),IF($G$3="Luzon B",SUMIFS('SP List (I-REAP)'!$N:$N,'SP List (I-REAP)'!$J:$J,StatusFundModeSourceCluster!$A41,'SP List (I-REAP)'!$Q:$Q,StatusFundModeSourceCluster!$A$40,'SP List (I-REAP)'!$B:$B,$G$3),IF($G$3="Visayas",SUMIFS('SP List (I-REAP)'!$N:$N,'SP List (I-REAP)'!$J:$J,StatusFundModeSourceCluster!$A41,'SP List (I-REAP)'!$Q:$Q,StatusFundModeSourceCluster!$A$40,'SP List (I-REAP)'!$B:$B,$G$3),IF($G$3="Mindanao",SUMIFS('SP List (I-REAP)'!$N:$N,'SP List (I-REAP)'!$J:$J,StatusFundModeSourceCluster!$A41,'SP List (I-REAP)'!$Q:$Q,StatusFundModeSourceCluster!$A$40,'SP List (I-REAP)'!$B:$B,$G$3))))))/1000000</f>
        <v>0</v>
      </c>
      <c r="H41" s="94" t="str">
        <f>+E41+F41+G41</f>
        <v>0</v>
      </c>
    </row>
    <row r="42" spans="1:11">
      <c r="A42" s="92" t="s">
        <v>199</v>
      </c>
      <c r="B42" s="93" t="str">
        <f>IF($G$3="Entire Portfolio",COUNTIFS('SP List (I-REAP)'!$J:$J,StatusFundModeSourceCluster!$A42,'SP List (I-REAP)'!$Q:$Q,StatusFundModeSourceCluster!$A$40),IF($G$3="Luzon A",COUNTIFS('SP List (I-REAP)'!$J:$J,StatusFundModeSourceCluster!$A42,'SP List (I-REAP)'!$Q:$Q,StatusFundModeSourceCluster!$A$40,'SP List (I-REAP)'!$B:$B,StatusFundModeSourceCluster!$G$3),IF($G$3="Luzon B",COUNTIFS('SP List (I-REAP)'!$J:$J,StatusFundModeSourceCluster!$A42,'SP List (I-REAP)'!$Q:$Q,StatusFundModeSourceCluster!$A$40,'SP List (I-REAP)'!$B:$B,StatusFundModeSourceCluster!$G$3),IF($G$3="Visayas",COUNTIFS('SP List (I-REAP)'!$J:$J,StatusFundModeSourceCluster!$A42,'SP List (I-REAP)'!$Q:$Q,StatusFundModeSourceCluster!$A$40,'SP List (I-REAP)'!$B:$B,StatusFundModeSourceCluster!$G$3),IF($G$3="Mindanao",COUNTIFS('SP List (I-REAP)'!$J:$J,StatusFundModeSourceCluster!$A42,'SP List (I-REAP)'!$Q:$Q,StatusFundModeSourceCluster!$A$40,'SP List (I-REAP)'!$B:$B,StatusFundModeSourceCluster!$G$3))))))</f>
        <v>0</v>
      </c>
      <c r="C42" s="94" t="str">
        <f>IF($G$3="Entire Portfolio",SUMIFS('SP List (I-REAP)'!$K:$K,'SP List (I-REAP)'!$J:$J,StatusFundModeSourceCluster!$A42,'SP List (I-REAP)'!$Q:$Q,StatusFundModeSourceCluster!$A$40),IF($G$3="Luzon A",SUMIFS('SP List (I-REAP)'!$K:$K,'SP List (I-REAP)'!$J:$J,StatusFundModeSourceCluster!$A42,'SP List (I-REAP)'!$Q:$Q,StatusFundModeSourceCluster!$A$40,'SP List (I-REAP)'!$B:$B,$G$3),IF($G$3="Luzon B",SUMIFS('SP List (I-REAP)'!$K:$K,'SP List (I-REAP)'!$J:$J,StatusFundModeSourceCluster!$A42,'SP List (I-REAP)'!$Q:$Q,StatusFundModeSourceCluster!$A$40,'SP List (I-REAP)'!$B:$B,$G$3),IF($G$3="Visayas",SUMIFS('SP List (I-REAP)'!$K:$K,'SP List (I-REAP)'!$J:$J,StatusFundModeSourceCluster!$A42,'SP List (I-REAP)'!$Q:$Q,StatusFundModeSourceCluster!$A$40,'SP List (I-REAP)'!$B:$B,$G$3),IF($G$3="Mindanao",SUMIFS('SP List (I-REAP)'!$K:$K,'SP List (I-REAP)'!$J:$J,StatusFundModeSourceCluster!$A42,'SP List (I-REAP)'!$Q:$Q,StatusFundModeSourceCluster!$A$40,'SP List (I-REAP)'!$B:$B,$G$3))))))/1000000</f>
        <v>0</v>
      </c>
      <c r="D42" s="94" t="str">
        <f>IF($G$3="Entire Portfolio",SUMIFS('SP List (I-REAP)'!$M:$M,'SP List (I-REAP)'!$J:$J,StatusFundModeSourceCluster!$A42,'SP List (I-REAP)'!$Q:$Q,StatusFundModeSourceCluster!$A$40),IF($G$3="Luzon A",SUMIFS('SP List (I-REAP)'!$M:$M,'SP List (I-REAP)'!$J:$J,StatusFundModeSourceCluster!$A42,'SP List (I-REAP)'!$Q:$Q,StatusFundModeSourceCluster!$A$40,'SP List (I-REAP)'!$B:$B,$G$3),IF($G$3="Luzon B",SUMIFS('SP List (I-REAP)'!$M:$M,'SP List (I-REAP)'!$J:$J,StatusFundModeSourceCluster!$A42,'SP List (I-REAP)'!$Q:$Q,StatusFundModeSourceCluster!$A$40,'SP List (I-REAP)'!$B:$B,$G$3),IF($G$3="Visayas",SUMIFS('SP List (I-REAP)'!$M:$M,'SP List (I-REAP)'!$J:$J,StatusFundModeSourceCluster!$A42,'SP List (I-REAP)'!$Q:$Q,StatusFundModeSourceCluster!$A$40,'SP List (I-REAP)'!$B:$B,$G$3),IF($G$3="Mindanao",SUMIFS('SP List (I-REAP)'!$M:$M,'SP List (I-REAP)'!$J:$J,StatusFundModeSourceCluster!$A42,'SP List (I-REAP)'!$Q:$Q,StatusFundModeSourceCluster!$A$40,'SP List (I-REAP)'!$B:$B,$G$3))))))/1000000</f>
        <v>0</v>
      </c>
      <c r="E42" s="94" t="str">
        <f>+C42+D42</f>
        <v>0</v>
      </c>
      <c r="F42" s="94" t="str">
        <f>IF($G$3="Entire Portfolio",SUMIFS('SP List (I-REAP)'!$L:$L,'SP List (I-REAP)'!$J:$J,StatusFundModeSourceCluster!$A42,'SP List (I-REAP)'!$Q:$Q,StatusFundModeSourceCluster!$A$40),IF($G$3="Luzon A",SUMIFS('SP List (I-REAP)'!$L:$L,'SP List (I-REAP)'!$J:$J,StatusFundModeSourceCluster!$A42,'SP List (I-REAP)'!$Q:$Q,StatusFundModeSourceCluster!$A$40,'SP List (I-REAP)'!$B:$B,$G$3),IF($G$3="Luzon B",SUMIFS('SP List (I-REAP)'!$L:$L,'SP List (I-REAP)'!$J:$J,StatusFundModeSourceCluster!$A42,'SP List (I-REAP)'!$Q:$Q,StatusFundModeSourceCluster!$A$40,'SP List (I-REAP)'!$B:$B,$G$3),IF($G$3="Visayas",SUMIFS('SP List (I-REAP)'!$L:$L,'SP List (I-REAP)'!$J:$J,StatusFundModeSourceCluster!$A42,'SP List (I-REAP)'!$Q:$Q,StatusFundModeSourceCluster!$A$40,'SP List (I-REAP)'!$B:$B,$G$3),IF($G$3="Mindanao",SUMIFS('SP List (I-REAP)'!$L:$L,'SP List (I-REAP)'!$J:$J,StatusFundModeSourceCluster!$A42,'SP List (I-REAP)'!$Q:$Q,StatusFundModeSourceCluster!$A$40,'SP List (I-REAP)'!$B:$B,$G$3))))))/1000000</f>
        <v>0</v>
      </c>
      <c r="G42" s="94" t="str">
        <f>IF($G$3="Entire Portfolio",SUMIFS('SP List (I-REAP)'!$N:$N,'SP List (I-REAP)'!$J:$J,StatusFundModeSourceCluster!$A42,'SP List (I-REAP)'!$Q:$Q,StatusFundModeSourceCluster!$A$40),IF($G$3="Luzon A",SUMIFS('SP List (I-REAP)'!$N:$N,'SP List (I-REAP)'!$J:$J,StatusFundModeSourceCluster!$A42,'SP List (I-REAP)'!$Q:$Q,StatusFundModeSourceCluster!$A$40,'SP List (I-REAP)'!$B:$B,$G$3),IF($G$3="Luzon B",SUMIFS('SP List (I-REAP)'!$N:$N,'SP List (I-REAP)'!$J:$J,StatusFundModeSourceCluster!$A42,'SP List (I-REAP)'!$Q:$Q,StatusFundModeSourceCluster!$A$40,'SP List (I-REAP)'!$B:$B,$G$3),IF($G$3="Visayas",SUMIFS('SP List (I-REAP)'!$N:$N,'SP List (I-REAP)'!$J:$J,StatusFundModeSourceCluster!$A42,'SP List (I-REAP)'!$Q:$Q,StatusFundModeSourceCluster!$A$40,'SP List (I-REAP)'!$B:$B,$G$3),IF($G$3="Mindanao",SUMIFS('SP List (I-REAP)'!$N:$N,'SP List (I-REAP)'!$J:$J,StatusFundModeSourceCluster!$A42,'SP List (I-REAP)'!$Q:$Q,StatusFundModeSourceCluster!$A$40,'SP List (I-REAP)'!$B:$B,$G$3))))))/1000000</f>
        <v>0</v>
      </c>
      <c r="H42" s="94" t="str">
        <f>+E42+F42+G42</f>
        <v>0</v>
      </c>
    </row>
    <row r="43" spans="1:11">
      <c r="A43" s="92" t="s">
        <v>135</v>
      </c>
      <c r="B43" s="93" t="str">
        <f>IF($G$3="Entire Portfolio",COUNTIFS('SP List (I-REAP)'!$J:$J,StatusFundModeSourceCluster!$A43,'SP List (I-REAP)'!$Q:$Q,StatusFundModeSourceCluster!$A$40),IF($G$3="Luzon A",COUNTIFS('SP List (I-REAP)'!$J:$J,StatusFundModeSourceCluster!$A43,'SP List (I-REAP)'!$Q:$Q,StatusFundModeSourceCluster!$A$40,'SP List (I-REAP)'!$B:$B,StatusFundModeSourceCluster!$G$3),IF($G$3="Luzon B",COUNTIFS('SP List (I-REAP)'!$J:$J,StatusFundModeSourceCluster!$A43,'SP List (I-REAP)'!$Q:$Q,StatusFundModeSourceCluster!$A$40,'SP List (I-REAP)'!$B:$B,StatusFundModeSourceCluster!$G$3),IF($G$3="Visayas",COUNTIFS('SP List (I-REAP)'!$J:$J,StatusFundModeSourceCluster!$A43,'SP List (I-REAP)'!$Q:$Q,StatusFundModeSourceCluster!$A$40,'SP List (I-REAP)'!$B:$B,StatusFundModeSourceCluster!$G$3),IF($G$3="Mindanao",COUNTIFS('SP List (I-REAP)'!$J:$J,StatusFundModeSourceCluster!$A43,'SP List (I-REAP)'!$Q:$Q,StatusFundModeSourceCluster!$A$40,'SP List (I-REAP)'!$B:$B,StatusFundModeSourceCluster!$G$3))))))</f>
        <v>0</v>
      </c>
      <c r="C43" s="94" t="str">
        <f>IF($G$3="Entire Portfolio",SUMIFS('SP List (I-REAP)'!$K:$K,'SP List (I-REAP)'!$J:$J,StatusFundModeSourceCluster!$A43,'SP List (I-REAP)'!$Q:$Q,StatusFundModeSourceCluster!$A$40),IF($G$3="Luzon A",SUMIFS('SP List (I-REAP)'!$K:$K,'SP List (I-REAP)'!$J:$J,StatusFundModeSourceCluster!$A43,'SP List (I-REAP)'!$Q:$Q,StatusFundModeSourceCluster!$A$40,'SP List (I-REAP)'!$B:$B,$G$3),IF($G$3="Luzon B",SUMIFS('SP List (I-REAP)'!$K:$K,'SP List (I-REAP)'!$J:$J,StatusFundModeSourceCluster!$A43,'SP List (I-REAP)'!$Q:$Q,StatusFundModeSourceCluster!$A$40,'SP List (I-REAP)'!$B:$B,$G$3),IF($G$3="Visayas",SUMIFS('SP List (I-REAP)'!$K:$K,'SP List (I-REAP)'!$J:$J,StatusFundModeSourceCluster!$A43,'SP List (I-REAP)'!$Q:$Q,StatusFundModeSourceCluster!$A$40,'SP List (I-REAP)'!$B:$B,$G$3),IF($G$3="Mindanao",SUMIFS('SP List (I-REAP)'!$K:$K,'SP List (I-REAP)'!$J:$J,StatusFundModeSourceCluster!$A43,'SP List (I-REAP)'!$Q:$Q,StatusFundModeSourceCluster!$A$40,'SP List (I-REAP)'!$B:$B,$G$3))))))/1000000</f>
        <v>0</v>
      </c>
      <c r="D43" s="94" t="str">
        <f>IF($G$3="Entire Portfolio",SUMIFS('SP List (I-REAP)'!$M:$M,'SP List (I-REAP)'!$J:$J,StatusFundModeSourceCluster!$A43,'SP List (I-REAP)'!$Q:$Q,StatusFundModeSourceCluster!$A$40),IF($G$3="Luzon A",SUMIFS('SP List (I-REAP)'!$M:$M,'SP List (I-REAP)'!$J:$J,StatusFundModeSourceCluster!$A43,'SP List (I-REAP)'!$Q:$Q,StatusFundModeSourceCluster!$A$40,'SP List (I-REAP)'!$B:$B,$G$3),IF($G$3="Luzon B",SUMIFS('SP List (I-REAP)'!$M:$M,'SP List (I-REAP)'!$J:$J,StatusFundModeSourceCluster!$A43,'SP List (I-REAP)'!$Q:$Q,StatusFundModeSourceCluster!$A$40,'SP List (I-REAP)'!$B:$B,$G$3),IF($G$3="Visayas",SUMIFS('SP List (I-REAP)'!$M:$M,'SP List (I-REAP)'!$J:$J,StatusFundModeSourceCluster!$A43,'SP List (I-REAP)'!$Q:$Q,StatusFundModeSourceCluster!$A$40,'SP List (I-REAP)'!$B:$B,$G$3),IF($G$3="Mindanao",SUMIFS('SP List (I-REAP)'!$M:$M,'SP List (I-REAP)'!$J:$J,StatusFundModeSourceCluster!$A43,'SP List (I-REAP)'!$Q:$Q,StatusFundModeSourceCluster!$A$40,'SP List (I-REAP)'!$B:$B,$G$3))))))/1000000</f>
        <v>0</v>
      </c>
      <c r="E43" s="94" t="str">
        <f>+C43+D43</f>
        <v>0</v>
      </c>
      <c r="F43" s="94" t="str">
        <f>IF($G$3="Entire Portfolio",SUMIFS('SP List (I-REAP)'!$L:$L,'SP List (I-REAP)'!$J:$J,StatusFundModeSourceCluster!$A43,'SP List (I-REAP)'!$Q:$Q,StatusFundModeSourceCluster!$A$40),IF($G$3="Luzon A",SUMIFS('SP List (I-REAP)'!$L:$L,'SP List (I-REAP)'!$J:$J,StatusFundModeSourceCluster!$A43,'SP List (I-REAP)'!$Q:$Q,StatusFundModeSourceCluster!$A$40,'SP List (I-REAP)'!$B:$B,$G$3),IF($G$3="Luzon B",SUMIFS('SP List (I-REAP)'!$L:$L,'SP List (I-REAP)'!$J:$J,StatusFundModeSourceCluster!$A43,'SP List (I-REAP)'!$Q:$Q,StatusFundModeSourceCluster!$A$40,'SP List (I-REAP)'!$B:$B,$G$3),IF($G$3="Visayas",SUMIFS('SP List (I-REAP)'!$L:$L,'SP List (I-REAP)'!$J:$J,StatusFundModeSourceCluster!$A43,'SP List (I-REAP)'!$Q:$Q,StatusFundModeSourceCluster!$A$40,'SP List (I-REAP)'!$B:$B,$G$3),IF($G$3="Mindanao",SUMIFS('SP List (I-REAP)'!$L:$L,'SP List (I-REAP)'!$J:$J,StatusFundModeSourceCluster!$A43,'SP List (I-REAP)'!$Q:$Q,StatusFundModeSourceCluster!$A$40,'SP List (I-REAP)'!$B:$B,$G$3))))))/1000000</f>
        <v>0</v>
      </c>
      <c r="G43" s="94" t="str">
        <f>IF($G$3="Entire Portfolio",SUMIFS('SP List (I-REAP)'!$N:$N,'SP List (I-REAP)'!$J:$J,StatusFundModeSourceCluster!$A43,'SP List (I-REAP)'!$Q:$Q,StatusFundModeSourceCluster!$A$40),IF($G$3="Luzon A",SUMIFS('SP List (I-REAP)'!$N:$N,'SP List (I-REAP)'!$J:$J,StatusFundModeSourceCluster!$A43,'SP List (I-REAP)'!$Q:$Q,StatusFundModeSourceCluster!$A$40,'SP List (I-REAP)'!$B:$B,$G$3),IF($G$3="Luzon B",SUMIFS('SP List (I-REAP)'!$N:$N,'SP List (I-REAP)'!$J:$J,StatusFundModeSourceCluster!$A43,'SP List (I-REAP)'!$Q:$Q,StatusFundModeSourceCluster!$A$40,'SP List (I-REAP)'!$B:$B,$G$3),IF($G$3="Visayas",SUMIFS('SP List (I-REAP)'!$N:$N,'SP List (I-REAP)'!$J:$J,StatusFundModeSourceCluster!$A43,'SP List (I-REAP)'!$Q:$Q,StatusFundModeSourceCluster!$A$40,'SP List (I-REAP)'!$B:$B,$G$3),IF($G$3="Mindanao",SUMIFS('SP List (I-REAP)'!$N:$N,'SP List (I-REAP)'!$J:$J,StatusFundModeSourceCluster!$A43,'SP List (I-REAP)'!$Q:$Q,StatusFundModeSourceCluster!$A$40,'SP List (I-REAP)'!$B:$B,$G$3))))))/1000000</f>
        <v>0</v>
      </c>
      <c r="H43" s="94" t="str">
        <f>+E43+F43+G43</f>
        <v>0</v>
      </c>
    </row>
    <row r="44" spans="1:11">
      <c r="A44" s="180" t="s">
        <v>2002</v>
      </c>
      <c r="B44" s="180" t="str">
        <f>+B7+B31</f>
        <v>0</v>
      </c>
      <c r="C44" s="181" t="str">
        <f>+C7+C31</f>
        <v>0</v>
      </c>
      <c r="D44" s="181" t="str">
        <f>+D7+D31</f>
        <v>0</v>
      </c>
      <c r="E44" s="181" t="str">
        <f>+E7+E31</f>
        <v>0</v>
      </c>
      <c r="F44" s="181" t="str">
        <f>+F7+F31</f>
        <v>0</v>
      </c>
      <c r="G44" s="181" t="str">
        <f>+G7+G31</f>
        <v>0</v>
      </c>
      <c r="H44" s="181" t="str">
        <f>+H7+H31</f>
        <v>0</v>
      </c>
    </row>
    <row r="45" spans="1:11" s="83" customFormat="1">
      <c r="H45" s="114"/>
    </row>
    <row r="46" spans="1:11" s="83" customFormat="1">
      <c r="H46" s="114"/>
    </row>
    <row r="47" spans="1:11" s="83" customFormat="1"/>
    <row r="48" spans="1:11" s="83" customFormat="1"/>
    <row r="49" spans="1:11" s="83" customFormat="1"/>
    <row r="50" spans="1:11" s="83" customFormat="1"/>
    <row r="51" spans="1:11" s="83" customFormat="1"/>
    <row r="52" spans="1:11" s="83" customFormat="1"/>
    <row r="53" spans="1:11" s="83" customFormat="1"/>
    <row r="54" spans="1:11" s="83" customFormat="1"/>
    <row r="55" spans="1:11" s="83" customFormat="1"/>
    <row r="56" spans="1:11" s="83" customFormat="1"/>
    <row r="57" spans="1:11" s="83" customFormat="1"/>
    <row r="58" spans="1:11" s="83" customFormat="1"/>
    <row r="59" spans="1:11" s="83" customFormat="1"/>
    <row r="60" spans="1:11" s="83" customFormat="1"/>
    <row r="61" spans="1:11" s="83" customFormat="1"/>
    <row r="62" spans="1:11" s="83" customFormat="1"/>
    <row r="63" spans="1:11" s="83" customFormat="1"/>
    <row r="64" spans="1:11" s="83" customFormat="1"/>
    <row r="65" spans="1:11" s="83" customFormat="1"/>
    <row r="66" spans="1:11" s="83" customFormat="1"/>
    <row r="67" spans="1:11" s="83" customFormat="1"/>
    <row r="68" spans="1:11" s="83" customFormat="1"/>
    <row r="69" spans="1:11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5:B6"/>
    <mergeCell ref="A5:A6"/>
    <mergeCell ref="G3:H3"/>
    <mergeCell ref="A3:C3"/>
  </mergeCells>
  <dataValidations count="2">
    <dataValidation type="list" allowBlank="1" showDropDown="0" showInputMessage="1" showErrorMessage="1" sqref="G3">
      <formula1>clusters</formula1>
    </dataValidation>
    <dataValidation type="list" allowBlank="1" showDropDown="0" showInputMessage="1" showErrorMessage="1" sqref="H3">
      <formula1>clusters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69"/>
  <sheetViews>
    <sheetView tabSelected="0" workbookViewId="0" zoomScale="110" zoomScaleNormal="110" showGridLines="false" showRowColHeaders="1">
      <selection activeCell="G3" sqref="G3"/>
    </sheetView>
  </sheetViews>
  <sheetFormatPr defaultRowHeight="14.4" defaultColWidth="8.83203125" outlineLevelRow="0" outlineLevelCol="0"/>
  <cols>
    <col min="1" max="1" width="28.1640625" customWidth="true" style="82"/>
    <col min="2" max="2" width="10.5" customWidth="true" style="82"/>
    <col min="3" max="3" width="8.5" customWidth="true" style="82"/>
    <col min="4" max="4" width="9.6640625" customWidth="true" style="82"/>
    <col min="5" max="5" width="9.33203125" customWidth="true" style="82"/>
    <col min="6" max="6" width="7.1640625" customWidth="true" style="82"/>
    <col min="7" max="7" width="8.83203125" style="82"/>
    <col min="8" max="8" width="14.83203125" customWidth="true" style="82"/>
    <col min="9" max="9" width="3.1640625" customWidth="true" style="83"/>
    <col min="10" max="10" width="8.83203125" style="82"/>
  </cols>
  <sheetData>
    <row r="1" spans="1:11" customHeight="1" ht="16">
      <c r="A1" s="188" t="s">
        <v>1993</v>
      </c>
    </row>
    <row r="2" spans="1:11" customHeight="1" ht="17">
      <c r="A2" s="188" t="s">
        <v>2003</v>
      </c>
    </row>
    <row r="3" spans="1:11" customHeight="1" ht="20">
      <c r="A3" s="287" t="str">
        <f>+StatusFundModeSourceCluster!A3</f>
        <v>0</v>
      </c>
      <c r="B3" s="287"/>
      <c r="C3" s="287"/>
      <c r="G3" s="278" t="s">
        <v>1</v>
      </c>
      <c r="H3" s="280"/>
    </row>
    <row r="5" spans="1:11" customHeight="1" ht="15">
      <c r="A5" s="282" t="s">
        <v>2004</v>
      </c>
      <c r="B5" s="281" t="s">
        <v>1997</v>
      </c>
      <c r="C5" s="284" t="s">
        <v>2005</v>
      </c>
      <c r="D5" s="285"/>
      <c r="E5" s="285"/>
      <c r="F5" s="285"/>
      <c r="G5" s="285"/>
      <c r="H5" s="286"/>
    </row>
    <row r="6" spans="1:11" customHeight="1" ht="49">
      <c r="A6" s="282"/>
      <c r="B6" s="281"/>
      <c r="C6" s="144" t="s">
        <v>2006</v>
      </c>
      <c r="D6" s="144" t="s">
        <v>2007</v>
      </c>
      <c r="E6" s="145" t="s">
        <v>2008</v>
      </c>
      <c r="F6" s="145" t="s">
        <v>2009</v>
      </c>
      <c r="G6" s="144" t="s">
        <v>2010</v>
      </c>
      <c r="H6" s="187" t="s">
        <v>2011</v>
      </c>
    </row>
    <row r="7" spans="1:11" customHeight="1" ht="14.25">
      <c r="A7" s="85" t="s">
        <v>6</v>
      </c>
      <c r="B7" s="86" t="str">
        <f>+B12+B26+B8</f>
        <v>0</v>
      </c>
      <c r="C7" s="87" t="str">
        <f>+C12+C26+C8</f>
        <v>0</v>
      </c>
      <c r="D7" s="87" t="str">
        <f>+D12+D26+D8</f>
        <v>0</v>
      </c>
      <c r="E7" s="87" t="str">
        <f>+E12+E26+E8</f>
        <v>0</v>
      </c>
      <c r="F7" s="87" t="str">
        <f>+F12+F26+F8</f>
        <v>0</v>
      </c>
      <c r="G7" s="87" t="str">
        <f>+G12+G26+G8</f>
        <v>0</v>
      </c>
      <c r="H7" s="87" t="str">
        <f>+H12+H26+H8</f>
        <v>0</v>
      </c>
      <c r="K7" s="88"/>
    </row>
    <row r="8" spans="1:11" customHeight="1" ht="14.25">
      <c r="A8" s="89" t="s">
        <v>136</v>
      </c>
      <c r="B8" s="90" t="str">
        <f>SUM(B9:B11)</f>
        <v>0</v>
      </c>
      <c r="C8" s="91" t="str">
        <f>SUM(C9:C11)</f>
        <v>0</v>
      </c>
      <c r="D8" s="91" t="str">
        <f>SUM(D9:D11)</f>
        <v>0</v>
      </c>
      <c r="E8" s="91" t="str">
        <f>SUM(E9:E11)</f>
        <v>0</v>
      </c>
      <c r="F8" s="91" t="str">
        <f>SUM(F9:F11)</f>
        <v>0</v>
      </c>
      <c r="G8" s="91" t="str">
        <f>SUM(G9:G11)</f>
        <v>0</v>
      </c>
      <c r="H8" s="91" t="str">
        <f>SUM(H9:H11)</f>
        <v>0</v>
      </c>
    </row>
    <row r="9" spans="1:11" customHeight="1" ht="14.25">
      <c r="A9" s="92" t="s">
        <v>292</v>
      </c>
      <c r="B9" s="93" t="str">
        <f>COUNTIFS('SP List (I-REAP)'!$J:$J,StatusFundModeSourceRegion!$A9,'SP List (I-REAP)'!$Q:$Q,StatusFundModeSourceRegion!$A$8,'SP List (I-REAP)'!$C:$C,StatusFundModeSourceRegion!$G$3)</f>
        <v>0</v>
      </c>
      <c r="C9" s="94" t="str">
        <f>SUMIFS('SP List (I-REAP)'!$K:$K,'SP List (I-REAP)'!$J:$J,StatusFundModeSourceRegion!$A9,'SP List (I-REAP)'!$Q:$Q,StatusFundModeSourceRegion!$A$8,'SP List (I-REAP)'!$C:$C,$G$3)/1000000</f>
        <v>0</v>
      </c>
      <c r="D9" s="94" t="str">
        <f>SUMIFS('SP List (I-REAP)'!$L:$L,'SP List (I-REAP)'!$J:$J,StatusFundModeSourceRegion!$A9,'SP List (I-REAP)'!$Q:$Q,StatusFundModeSourceRegion!$A$8,'SP List (I-REAP)'!$C:$C,$G$3)/1000000</f>
        <v>0</v>
      </c>
      <c r="E9" s="94" t="str">
        <f>+C9+D9</f>
        <v>0</v>
      </c>
      <c r="F9" s="94" t="str">
        <f>SUMIFS('SP List (I-REAP)'!$M:$M,'SP List (I-REAP)'!$J:$J,StatusFundModeSourceRegion!$A9,'SP List (I-REAP)'!$Q:$Q,StatusFundModeSourceRegion!$A$8,'SP List (I-REAP)'!$C:$C,$G$3)/1000000</f>
        <v>0</v>
      </c>
      <c r="G9" s="94" t="str">
        <f>SUMIFS('SP List (I-REAP)'!$N:$N,'SP List (I-REAP)'!$J:$J,StatusFundModeSourceRegion!$A9,'SP List (I-REAP)'!$Q:$Q,StatusFundModeSourceRegion!$A$8,'SP List (I-REAP)'!$C:$C,$G$3)/1000000</f>
        <v>0</v>
      </c>
      <c r="H9" s="94" t="str">
        <f>+E9+F9+G9</f>
        <v>0</v>
      </c>
    </row>
    <row r="10" spans="1:11" customHeight="1" ht="14.25">
      <c r="A10" s="92" t="s">
        <v>199</v>
      </c>
      <c r="B10" s="93" t="str">
        <f>COUNTIFS('SP List (I-REAP)'!$J:$J,StatusFundModeSourceRegion!$A10,'SP List (I-REAP)'!$Q:$Q,StatusFundModeSourceRegion!$A$8,'SP List (I-REAP)'!$C:$C,StatusFundModeSourceRegion!$G$3)</f>
        <v>0</v>
      </c>
      <c r="C10" s="94" t="str">
        <f>SUMIFS('SP List (I-REAP)'!$K:$K,'SP List (I-REAP)'!$J:$J,StatusFundModeSourceRegion!$A10,'SP List (I-REAP)'!$Q:$Q,StatusFundModeSourceRegion!$A$8,'SP List (I-REAP)'!$C:$C,$G$3)/1000000</f>
        <v>0</v>
      </c>
      <c r="D10" s="94" t="str">
        <f>SUMIFS('SP List (I-REAP)'!$L:$L,'SP List (I-REAP)'!$J:$J,StatusFundModeSourceRegion!$A10,'SP List (I-REAP)'!$Q:$Q,StatusFundModeSourceRegion!$A$8,'SP List (I-REAP)'!$C:$C,$G$3)/1000000</f>
        <v>0</v>
      </c>
      <c r="E10" s="94" t="str">
        <f>+C10+D10</f>
        <v>0</v>
      </c>
      <c r="F10" s="94" t="str">
        <f>SUMIFS('SP List (I-REAP)'!$M:$M,'SP List (I-REAP)'!$J:$J,StatusFundModeSourceRegion!$A10,'SP List (I-REAP)'!$Q:$Q,StatusFundModeSourceRegion!$A$8,'SP List (I-REAP)'!$C:$C,$G$3)/1000000</f>
        <v>0</v>
      </c>
      <c r="G10" s="94" t="str">
        <f>SUMIFS('SP List (I-REAP)'!$N:$N,'SP List (I-REAP)'!$J:$J,StatusFundModeSourceRegion!$A10,'SP List (I-REAP)'!$Q:$Q,StatusFundModeSourceRegion!$A$8,'SP List (I-REAP)'!$C:$C,$G$3)/1000000</f>
        <v>0</v>
      </c>
      <c r="H10" s="94" t="str">
        <f>+E10+F10+G10</f>
        <v>0</v>
      </c>
    </row>
    <row r="11" spans="1:11" customHeight="1" ht="14.25">
      <c r="A11" s="92" t="s">
        <v>135</v>
      </c>
      <c r="B11" s="93" t="str">
        <f>COUNTIFS('SP List (I-REAP)'!$J:$J,StatusFundModeSourceRegion!$A11,'SP List (I-REAP)'!$Q:$Q,StatusFundModeSourceRegion!$A$8,'SP List (I-REAP)'!$C:$C,StatusFundModeSourceRegion!$G$3)</f>
        <v>0</v>
      </c>
      <c r="C11" s="94" t="str">
        <f>SUMIFS('SP List (I-REAP)'!$K:$K,'SP List (I-REAP)'!$J:$J,StatusFundModeSourceRegion!$A11,'SP List (I-REAP)'!$Q:$Q,StatusFundModeSourceRegion!$A$8,'SP List (I-REAP)'!$C:$C,$G$3)/1000000</f>
        <v>0</v>
      </c>
      <c r="D11" s="94" t="str">
        <f>SUMIFS('SP List (I-REAP)'!$L:$L,'SP List (I-REAP)'!$J:$J,StatusFundModeSourceRegion!$A11,'SP List (I-REAP)'!$Q:$Q,StatusFundModeSourceRegion!$A$8,'SP List (I-REAP)'!$C:$C,$G$3)/1000000</f>
        <v>0</v>
      </c>
      <c r="E11" s="94" t="str">
        <f>+C11+D11</f>
        <v>0</v>
      </c>
      <c r="F11" s="94" t="str">
        <f>SUMIFS('SP List (I-REAP)'!$M:$M,'SP List (I-REAP)'!$J:$J,StatusFundModeSourceRegion!$A11,'SP List (I-REAP)'!$Q:$Q,StatusFundModeSourceRegion!$A$8,'SP List (I-REAP)'!$C:$C,$G$3)/1000000</f>
        <v>0</v>
      </c>
      <c r="G11" s="94" t="str">
        <f>SUMIFS('SP List (I-REAP)'!$N:$N,'SP List (I-REAP)'!$J:$J,StatusFundModeSourceRegion!$A11,'SP List (I-REAP)'!$Q:$Q,StatusFundModeSourceRegion!$A$8,'SP List (I-REAP)'!$C:$C,$G$3)/1000000</f>
        <v>0</v>
      </c>
      <c r="H11" s="94" t="str">
        <f>+E11+F11+G11</f>
        <v>0</v>
      </c>
    </row>
    <row r="12" spans="1:11" customHeight="1" ht="14.25">
      <c r="A12" s="89" t="s">
        <v>2012</v>
      </c>
      <c r="B12" s="95" t="str">
        <f>+B13</f>
        <v>0</v>
      </c>
      <c r="C12" s="96" t="str">
        <f>+C13</f>
        <v>0</v>
      </c>
      <c r="D12" s="96" t="str">
        <f>+D13</f>
        <v>0</v>
      </c>
      <c r="E12" s="96" t="str">
        <f>+E13</f>
        <v>0</v>
      </c>
      <c r="F12" s="96" t="str">
        <f>+F13</f>
        <v>0</v>
      </c>
      <c r="G12" s="96" t="str">
        <f>+G13</f>
        <v>0</v>
      </c>
      <c r="H12" s="96" t="str">
        <f>+H13</f>
        <v>0</v>
      </c>
    </row>
    <row r="13" spans="1:11" customHeight="1" ht="14.25">
      <c r="A13" s="97" t="s">
        <v>2013</v>
      </c>
      <c r="B13" s="98" t="str">
        <f>+B14+B18+B22</f>
        <v>0</v>
      </c>
      <c r="C13" s="99" t="str">
        <f>+C14+C18+C22</f>
        <v>0</v>
      </c>
      <c r="D13" s="99" t="str">
        <f>+D14+D18+D22</f>
        <v>0</v>
      </c>
      <c r="E13" s="99" t="str">
        <f>+E14+E18+E22</f>
        <v>0</v>
      </c>
      <c r="F13" s="99" t="str">
        <f>+F14+F18+F22</f>
        <v>0</v>
      </c>
      <c r="G13" s="99" t="str">
        <f>+G14+G18+G22</f>
        <v>0</v>
      </c>
      <c r="H13" s="99" t="str">
        <f>+H14+H18+H22</f>
        <v>0</v>
      </c>
    </row>
    <row r="14" spans="1:11" customHeight="1" ht="14.25">
      <c r="A14" s="100" t="s">
        <v>2014</v>
      </c>
      <c r="B14" s="101" t="str">
        <f>SUM(B15:B17)</f>
        <v>0</v>
      </c>
      <c r="C14" s="102" t="str">
        <f>SUM(C15:C17)</f>
        <v>0</v>
      </c>
      <c r="D14" s="102" t="str">
        <f>SUM(D15:D17)</f>
        <v>0</v>
      </c>
      <c r="E14" s="102" t="str">
        <f>SUM(E15:E17)</f>
        <v>0</v>
      </c>
      <c r="F14" s="102" t="str">
        <f>SUM(F15:F17)</f>
        <v>0</v>
      </c>
      <c r="G14" s="102" t="str">
        <f>SUM(G15:G17)</f>
        <v>0</v>
      </c>
      <c r="H14" s="102" t="str">
        <f>SUM(H15:H17)</f>
        <v>0</v>
      </c>
    </row>
    <row r="15" spans="1:11" customHeight="1" ht="14.25">
      <c r="A15" s="92" t="s">
        <v>292</v>
      </c>
      <c r="B15" s="93" t="str">
        <f>COUNTIFS('SP List (I-REAP)'!$J:$J,StatusFundModeSourceRegion!$A15,'SP List (I-REAP)'!$Q:$Q,StatusFundModeSourceRegion!$A$14,'SP List (I-REAP)'!$C:$C,StatusFundModeSourceRegion!$G$3)</f>
        <v>0</v>
      </c>
      <c r="C15" s="94" t="str">
        <f>SUMIFS('SP List (I-REAP)'!$K:$K,'SP List (I-REAP)'!$J:$J,StatusFundModeSourceRegion!$A15,'SP List (I-REAP)'!$Q:$Q,StatusFundModeSourceRegion!$A$14,'SP List (I-REAP)'!$C:$C,$G$3)/1000000</f>
        <v>0</v>
      </c>
      <c r="D15" s="94" t="str">
        <f>SUMIFS('SP List (I-REAP)'!$L:$L,'SP List (I-REAP)'!$J:$J,StatusFundModeSourceRegion!$A15,'SP List (I-REAP)'!$Q:$Q,StatusFundModeSourceRegion!$A$14,'SP List (I-REAP)'!$C:$C,$G$3)/1000000</f>
        <v>0</v>
      </c>
      <c r="E15" s="94" t="str">
        <f>+C15+D15</f>
        <v>0</v>
      </c>
      <c r="F15" s="94" t="str">
        <f>SUMIFS('SP List (I-REAP)'!$M:$M,'SP List (I-REAP)'!$J:$J,StatusFundModeSourceRegion!$A15,'SP List (I-REAP)'!$Q:$Q,StatusFundModeSourceRegion!$A$14,'SP List (I-REAP)'!$C:$C,$G$3)/1000000</f>
        <v>0</v>
      </c>
      <c r="G15" s="94" t="str">
        <f>SUMIFS('SP List (I-REAP)'!$N:$N,'SP List (I-REAP)'!$J:$J,StatusFundModeSourceRegion!$A15,'SP List (I-REAP)'!$Q:$Q,StatusFundModeSourceRegion!$A$14,'SP List (I-REAP)'!$C:$C,$G$3)/1000000</f>
        <v>0</v>
      </c>
      <c r="H15" s="94" t="str">
        <f>+E15+F15+G15</f>
        <v>0</v>
      </c>
    </row>
    <row r="16" spans="1:11" customHeight="1" ht="14.25">
      <c r="A16" s="92" t="s">
        <v>199</v>
      </c>
      <c r="B16" s="93" t="str">
        <f>COUNTIFS('SP List (I-REAP)'!$J:$J,StatusFundModeSourceRegion!$A16,'SP List (I-REAP)'!$Q:$Q,StatusFundModeSourceRegion!$A$14,'SP List (I-REAP)'!$C:$C,StatusFundModeSourceRegion!$G$3)</f>
        <v>0</v>
      </c>
      <c r="C16" s="94" t="str">
        <f>SUMIFS('SP List (I-REAP)'!$K:$K,'SP List (I-REAP)'!$J:$J,StatusFundModeSourceRegion!$A16,'SP List (I-REAP)'!$Q:$Q,StatusFundModeSourceRegion!$A$14,'SP List (I-REAP)'!$C:$C,$G$3)/1000000</f>
        <v>0</v>
      </c>
      <c r="D16" s="94" t="str">
        <f>SUMIFS('SP List (I-REAP)'!$L:$L,'SP List (I-REAP)'!$J:$J,StatusFundModeSourceRegion!$A16,'SP List (I-REAP)'!$Q:$Q,StatusFundModeSourceRegion!$A$14,'SP List (I-REAP)'!$C:$C,$G$3)/1000000</f>
        <v>0</v>
      </c>
      <c r="E16" s="94" t="str">
        <f>+C16+D16</f>
        <v>0</v>
      </c>
      <c r="F16" s="94" t="str">
        <f>SUMIFS('SP List (I-REAP)'!$M:$M,'SP List (I-REAP)'!$J:$J,StatusFundModeSourceRegion!$A16,'SP List (I-REAP)'!$Q:$Q,StatusFundModeSourceRegion!$A$14,'SP List (I-REAP)'!$C:$C,$G$3)/1000000</f>
        <v>0</v>
      </c>
      <c r="G16" s="94" t="str">
        <f>SUMIFS('SP List (I-REAP)'!$N:$N,'SP List (I-REAP)'!$J:$J,StatusFundModeSourceRegion!$A16,'SP List (I-REAP)'!$Q:$Q,StatusFundModeSourceRegion!$A$14,'SP List (I-REAP)'!$C:$C,$G$3)/1000000</f>
        <v>0</v>
      </c>
      <c r="H16" s="94" t="str">
        <f>+E16+F16+G16</f>
        <v>0</v>
      </c>
    </row>
    <row r="17" spans="1:11" customHeight="1" ht="14.25">
      <c r="A17" s="92" t="s">
        <v>135</v>
      </c>
      <c r="B17" s="93" t="str">
        <f>COUNTIFS('SP List (I-REAP)'!$J:$J,StatusFundModeSourceRegion!$A17,'SP List (I-REAP)'!$Q:$Q,StatusFundModeSourceRegion!$A$14,'SP List (I-REAP)'!$C:$C,StatusFundModeSourceRegion!$G$3)</f>
        <v>0</v>
      </c>
      <c r="C17" s="94" t="str">
        <f>SUMIFS('SP List (I-REAP)'!$K:$K,'SP List (I-REAP)'!$J:$J,StatusFundModeSourceRegion!$A17,'SP List (I-REAP)'!$Q:$Q,StatusFundModeSourceRegion!$A$14,'SP List (I-REAP)'!$C:$C,$G$3)/1000000</f>
        <v>0</v>
      </c>
      <c r="D17" s="94" t="str">
        <f>SUMIFS('SP List (I-REAP)'!$L:$L,'SP List (I-REAP)'!$J:$J,StatusFundModeSourceRegion!$A17,'SP List (I-REAP)'!$Q:$Q,StatusFundModeSourceRegion!$A$14,'SP List (I-REAP)'!$C:$C,$G$3)/1000000</f>
        <v>0</v>
      </c>
      <c r="E17" s="94" t="str">
        <f>+C17+D17</f>
        <v>0</v>
      </c>
      <c r="F17" s="94" t="str">
        <f>SUMIFS('SP List (I-REAP)'!$M:$M,'SP List (I-REAP)'!$J:$J,StatusFundModeSourceRegion!$A17,'SP List (I-REAP)'!$Q:$Q,StatusFundModeSourceRegion!$A$14,'SP List (I-REAP)'!$C:$C,$G$3)/1000000</f>
        <v>0</v>
      </c>
      <c r="G17" s="94" t="str">
        <f>SUMIFS('SP List (I-REAP)'!$N:$N,'SP List (I-REAP)'!$J:$J,StatusFundModeSourceRegion!$A17,'SP List (I-REAP)'!$Q:$Q,StatusFundModeSourceRegion!$A$14,'SP List (I-REAP)'!$C:$C,$G$3)/1000000</f>
        <v>0</v>
      </c>
      <c r="H17" s="94" t="str">
        <f>+E17+F17+G17</f>
        <v>0</v>
      </c>
    </row>
    <row r="18" spans="1:11">
      <c r="A18" s="103" t="s">
        <v>865</v>
      </c>
      <c r="B18" s="101" t="str">
        <f>SUM(B19:B21)</f>
        <v>0</v>
      </c>
      <c r="C18" s="102" t="str">
        <f>SUM(C19:C21)</f>
        <v>0</v>
      </c>
      <c r="D18" s="102" t="str">
        <f>SUM(D19:D21)</f>
        <v>0</v>
      </c>
      <c r="E18" s="102" t="str">
        <f>SUM(E19:E21)</f>
        <v>0</v>
      </c>
      <c r="F18" s="102" t="str">
        <f>SUM(F19:F21)</f>
        <v>0</v>
      </c>
      <c r="G18" s="102" t="str">
        <f>SUM(G19:G21)</f>
        <v>0</v>
      </c>
      <c r="H18" s="102" t="str">
        <f>SUM(H19:H21)</f>
        <v>0</v>
      </c>
    </row>
    <row r="19" spans="1:11">
      <c r="A19" s="92" t="s">
        <v>292</v>
      </c>
      <c r="B19" s="93" t="str">
        <f>COUNTIFS('SP List (I-REAP)'!$J:$J,StatusFundModeSourceRegion!$A19,'SP List (I-REAP)'!$Q:$Q,StatusFundModeSourceRegion!$A$18,'SP List (I-REAP)'!$C:$C,StatusFundModeSourceRegion!$G$3)</f>
        <v>0</v>
      </c>
      <c r="C19" s="94" t="str">
        <f>SUMIFS('SP List (I-REAP)'!$K:$K,'SP List (I-REAP)'!$J:$J,StatusFundModeSourceRegion!$A19,'SP List (I-REAP)'!$Q:$Q,StatusFundModeSourceRegion!$A$18,'SP List (I-REAP)'!$C:$C,$G$3)/1000000</f>
        <v>0</v>
      </c>
      <c r="D19" s="94" t="str">
        <f>SUMIFS('SP List (I-REAP)'!$L:$L,'SP List (I-REAP)'!$J:$J,StatusFundModeSourceRegion!$A19,'SP List (I-REAP)'!$Q:$Q,StatusFundModeSourceRegion!$A$18,'SP List (I-REAP)'!$C:$C,$G$3)/1000000</f>
        <v>0</v>
      </c>
      <c r="E19" s="94" t="str">
        <f>+C19+D19</f>
        <v>0</v>
      </c>
      <c r="F19" s="94" t="str">
        <f>SUMIFS('SP List (I-REAP)'!$M:$M,'SP List (I-REAP)'!$J:$J,StatusFundModeSourceRegion!$A19,'SP List (I-REAP)'!$Q:$Q,StatusFundModeSourceRegion!$A$18,'SP List (I-REAP)'!$C:$C,$G$3)/1000000</f>
        <v>0</v>
      </c>
      <c r="G19" s="94" t="str">
        <f>SUMIFS('SP List (I-REAP)'!$N:$N,'SP List (I-REAP)'!$J:$J,StatusFundModeSourceRegion!$A19,'SP List (I-REAP)'!$Q:$Q,StatusFundModeSourceRegion!$A$18,'SP List (I-REAP)'!$C:$C,$G$3)/1000000</f>
        <v>0</v>
      </c>
      <c r="H19" s="94" t="str">
        <f>+E19+F19+G19</f>
        <v>0</v>
      </c>
    </row>
    <row r="20" spans="1:11">
      <c r="A20" s="92" t="s">
        <v>199</v>
      </c>
      <c r="B20" s="93" t="str">
        <f>COUNTIFS('SP List (I-REAP)'!$J:$J,StatusFundModeSourceRegion!$A20,'SP List (I-REAP)'!$Q:$Q,StatusFundModeSourceRegion!$A$18,'SP List (I-REAP)'!$C:$C,StatusFundModeSourceRegion!$G$3)</f>
        <v>0</v>
      </c>
      <c r="C20" s="94" t="str">
        <f>SUMIFS('SP List (I-REAP)'!$K:$K,'SP List (I-REAP)'!$J:$J,StatusFundModeSourceRegion!$A20,'SP List (I-REAP)'!$Q:$Q,StatusFundModeSourceRegion!$A$18,'SP List (I-REAP)'!$C:$C,$G$3)/1000000</f>
        <v>0</v>
      </c>
      <c r="D20" s="94" t="str">
        <f>SUMIFS('SP List (I-REAP)'!$L:$L,'SP List (I-REAP)'!$J:$J,StatusFundModeSourceRegion!$A20,'SP List (I-REAP)'!$Q:$Q,StatusFundModeSourceRegion!$A$18,'SP List (I-REAP)'!$C:$C,$G$3)/1000000</f>
        <v>0</v>
      </c>
      <c r="E20" s="94" t="str">
        <f>+C20+D20</f>
        <v>0</v>
      </c>
      <c r="F20" s="94" t="str">
        <f>SUMIFS('SP List (I-REAP)'!$M:$M,'SP List (I-REAP)'!$J:$J,StatusFundModeSourceRegion!$A20,'SP List (I-REAP)'!$Q:$Q,StatusFundModeSourceRegion!$A$18,'SP List (I-REAP)'!$C:$C,$G$3)/1000000</f>
        <v>0</v>
      </c>
      <c r="G20" s="94" t="str">
        <f>SUMIFS('SP List (I-REAP)'!$N:$N,'SP List (I-REAP)'!$J:$J,StatusFundModeSourceRegion!$A20,'SP List (I-REAP)'!$Q:$Q,StatusFundModeSourceRegion!$A$18,'SP List (I-REAP)'!$C:$C,$G$3)/1000000</f>
        <v>0</v>
      </c>
      <c r="H20" s="94" t="str">
        <f>+E20+F20+G20</f>
        <v>0</v>
      </c>
    </row>
    <row r="21" spans="1:11">
      <c r="A21" s="92" t="s">
        <v>135</v>
      </c>
      <c r="B21" s="93" t="str">
        <f>COUNTIFS('SP List (I-REAP)'!$J:$J,StatusFundModeSourceRegion!$A21,'SP List (I-REAP)'!$Q:$Q,StatusFundModeSourceRegion!$A$18,'SP List (I-REAP)'!$C:$C,StatusFundModeSourceRegion!$G$3)</f>
        <v>0</v>
      </c>
      <c r="C21" s="94" t="str">
        <f>SUMIFS('SP List (I-REAP)'!$K:$K,'SP List (I-REAP)'!$J:$J,StatusFundModeSourceRegion!$A21,'SP List (I-REAP)'!$Q:$Q,StatusFundModeSourceRegion!$A$18,'SP List (I-REAP)'!$C:$C,$G$3)/1000000</f>
        <v>0</v>
      </c>
      <c r="D21" s="94" t="str">
        <f>SUMIFS('SP List (I-REAP)'!$L:$L,'SP List (I-REAP)'!$J:$J,StatusFundModeSourceRegion!$A21,'SP List (I-REAP)'!$Q:$Q,StatusFundModeSourceRegion!$A$18,'SP List (I-REAP)'!$C:$C,$G$3)/1000000</f>
        <v>0</v>
      </c>
      <c r="E21" s="94" t="str">
        <f>+C21+D21</f>
        <v>0</v>
      </c>
      <c r="F21" s="94" t="str">
        <f>SUMIFS('SP List (I-REAP)'!$M:$M,'SP List (I-REAP)'!$J:$J,StatusFundModeSourceRegion!$A21,'SP List (I-REAP)'!$Q:$Q,StatusFundModeSourceRegion!$A$18,'SP List (I-REAP)'!$C:$C,$G$3)/1000000</f>
        <v>0</v>
      </c>
      <c r="G21" s="94" t="str">
        <f>SUMIFS('SP List (I-REAP)'!$N:$N,'SP List (I-REAP)'!$J:$J,StatusFundModeSourceRegion!$A21,'SP List (I-REAP)'!$Q:$Q,StatusFundModeSourceRegion!$A$18,'SP List (I-REAP)'!$C:$C,$G$3)/1000000</f>
        <v>0</v>
      </c>
      <c r="H21" s="94" t="str">
        <f>+E21+F21+G21</f>
        <v>0</v>
      </c>
    </row>
    <row r="22" spans="1:11" customHeight="1" ht="14.25">
      <c r="A22" s="160" t="s">
        <v>2015</v>
      </c>
      <c r="B22" s="101" t="str">
        <f>SUM(B23:B25)</f>
        <v>0</v>
      </c>
      <c r="C22" s="102" t="str">
        <f>SUM(C23:C25)</f>
        <v>0</v>
      </c>
      <c r="D22" s="102" t="str">
        <f>SUM(D23:D25)</f>
        <v>0</v>
      </c>
      <c r="E22" s="102" t="str">
        <f>SUM(E23:E25)</f>
        <v>0</v>
      </c>
      <c r="F22" s="102" t="str">
        <f>SUM(F23:F25)</f>
        <v>0</v>
      </c>
      <c r="G22" s="102" t="str">
        <f>SUM(G23:G25)</f>
        <v>0</v>
      </c>
      <c r="H22" s="102" t="str">
        <f>SUM(H23:H25)</f>
        <v>0</v>
      </c>
    </row>
    <row r="23" spans="1:11" customHeight="1" ht="14.25">
      <c r="A23" s="92" t="s">
        <v>292</v>
      </c>
      <c r="B23" s="93" t="str">
        <f>COUNTIFS('SP List (I-REAP)'!$J:$J,StatusFundModeSourceRegion!$A23,'SP List (I-REAP)'!$Q:$Q,StatusFundModeSourceRegion!$A$22,'SP List (I-REAP)'!$C:$C,StatusFundModeSourceRegion!$G$3)</f>
        <v>0</v>
      </c>
      <c r="C23" s="94" t="str">
        <f>SUMIFS('SP List (I-REAP)'!$K:$K,'SP List (I-REAP)'!$J:$J,StatusFundModeSourceRegion!$A23,'SP List (I-REAP)'!$Q:$Q,StatusFundModeSourceRegion!$A$22,'SP List (I-REAP)'!$C:$C,$G$3)/1000000</f>
        <v>0</v>
      </c>
      <c r="D23" s="94" t="str">
        <f>SUMIFS('SP List (I-REAP)'!$L:$L,'SP List (I-REAP)'!$J:$J,StatusFundModeSourceRegion!$A23,'SP List (I-REAP)'!$Q:$Q,StatusFundModeSourceRegion!$A$22,'SP List (I-REAP)'!$C:$C,$G$3)/1000000</f>
        <v>0</v>
      </c>
      <c r="E23" s="94" t="str">
        <f>+C23+D23</f>
        <v>0</v>
      </c>
      <c r="F23" s="94" t="str">
        <f>SUMIFS('SP List (I-REAP)'!$M:$M,'SP List (I-REAP)'!$J:$J,StatusFundModeSourceRegion!$A23,'SP List (I-REAP)'!$Q:$Q,StatusFundModeSourceRegion!$A$22,'SP List (I-REAP)'!$C:$C,$G$3)/1000000</f>
        <v>0</v>
      </c>
      <c r="G23" s="94" t="str">
        <f>SUMIFS('SP List (I-REAP)'!$N:$N,'SP List (I-REAP)'!$J:$J,StatusFundModeSourceRegion!$A23,'SP List (I-REAP)'!$Q:$Q,StatusFundModeSourceRegion!$A$22,'SP List (I-REAP)'!$C:$C,$G$3)/1000000</f>
        <v>0</v>
      </c>
      <c r="H23" s="94" t="str">
        <f>+E23+F23+G23</f>
        <v>0</v>
      </c>
    </row>
    <row r="24" spans="1:11" customHeight="1" ht="14.25">
      <c r="A24" s="92" t="s">
        <v>199</v>
      </c>
      <c r="B24" s="93" t="str">
        <f>COUNTIFS('SP List (I-REAP)'!$J:$J,StatusFundModeSourceRegion!$A24,'SP List (I-REAP)'!$Q:$Q,StatusFundModeSourceRegion!$A$22,'SP List (I-REAP)'!$C:$C,StatusFundModeSourceRegion!$G$3)</f>
        <v>0</v>
      </c>
      <c r="C24" s="94" t="str">
        <f>SUMIFS('SP List (I-REAP)'!$K:$K,'SP List (I-REAP)'!$J:$J,StatusFundModeSourceRegion!$A24,'SP List (I-REAP)'!$Q:$Q,StatusFundModeSourceRegion!$A$22,'SP List (I-REAP)'!$C:$C,$G$3)/1000000</f>
        <v>0</v>
      </c>
      <c r="D24" s="94" t="str">
        <f>SUMIFS('SP List (I-REAP)'!$L:$L,'SP List (I-REAP)'!$J:$J,StatusFundModeSourceRegion!$A24,'SP List (I-REAP)'!$Q:$Q,StatusFundModeSourceRegion!$A$22,'SP List (I-REAP)'!$C:$C,$G$3)/1000000</f>
        <v>0</v>
      </c>
      <c r="E24" s="94" t="str">
        <f>+C24+D24</f>
        <v>0</v>
      </c>
      <c r="F24" s="94" t="str">
        <f>SUMIFS('SP List (I-REAP)'!$M:$M,'SP List (I-REAP)'!$J:$J,StatusFundModeSourceRegion!$A24,'SP List (I-REAP)'!$Q:$Q,StatusFundModeSourceRegion!$A$22,'SP List (I-REAP)'!$C:$C,$G$3)/1000000</f>
        <v>0</v>
      </c>
      <c r="G24" s="94" t="str">
        <f>SUMIFS('SP List (I-REAP)'!$N:$N,'SP List (I-REAP)'!$J:$J,StatusFundModeSourceRegion!$A24,'SP List (I-REAP)'!$Q:$Q,StatusFundModeSourceRegion!$A$22,'SP List (I-REAP)'!$C:$C,$G$3)/1000000</f>
        <v>0</v>
      </c>
      <c r="H24" s="94" t="str">
        <f>+E24+F24+G24</f>
        <v>0</v>
      </c>
    </row>
    <row r="25" spans="1:11" customHeight="1" ht="14.25">
      <c r="A25" s="92" t="s">
        <v>135</v>
      </c>
      <c r="B25" s="93" t="str">
        <f>COUNTIFS('SP List (I-REAP)'!$J:$J,StatusFundModeSourceRegion!$A25,'SP List (I-REAP)'!$Q:$Q,StatusFundModeSourceRegion!$A$22,'SP List (I-REAP)'!$C:$C,StatusFundModeSourceRegion!$G$3)</f>
        <v>0</v>
      </c>
      <c r="C25" s="94" t="str">
        <f>SUMIFS('SP List (I-REAP)'!$K:$K,'SP List (I-REAP)'!$J:$J,StatusFundModeSourceRegion!$A25,'SP List (I-REAP)'!$Q:$Q,StatusFundModeSourceRegion!$A$22,'SP List (I-REAP)'!$C:$C,$G$3)/1000000</f>
        <v>0</v>
      </c>
      <c r="D25" s="94" t="str">
        <f>SUMIFS('SP List (I-REAP)'!$L:$L,'SP List (I-REAP)'!$J:$J,StatusFundModeSourceRegion!$A25,'SP List (I-REAP)'!$Q:$Q,StatusFundModeSourceRegion!$A$22,'SP List (I-REAP)'!$C:$C,$G$3)/1000000</f>
        <v>0</v>
      </c>
      <c r="E25" s="94" t="str">
        <f>+C25+D25</f>
        <v>0</v>
      </c>
      <c r="F25" s="94" t="str">
        <f>SUMIFS('SP List (I-REAP)'!$M:$M,'SP List (I-REAP)'!$J:$J,StatusFundModeSourceRegion!$A25,'SP List (I-REAP)'!$Q:$Q,StatusFundModeSourceRegion!$A$22,'SP List (I-REAP)'!$C:$C,$G$3)/1000000</f>
        <v>0</v>
      </c>
      <c r="G25" s="94" t="str">
        <f>SUMIFS('SP List (I-REAP)'!$N:$N,'SP List (I-REAP)'!$J:$J,StatusFundModeSourceRegion!$A25,'SP List (I-REAP)'!$Q:$Q,StatusFundModeSourceRegion!$A$22,'SP List (I-REAP)'!$C:$C,$G$3)/1000000</f>
        <v>0</v>
      </c>
      <c r="H25" s="94" t="str">
        <f>+E25+F25+G25</f>
        <v>0</v>
      </c>
    </row>
    <row r="26" spans="1:11" customHeight="1" ht="14.25">
      <c r="A26" s="89" t="s">
        <v>2016</v>
      </c>
      <c r="B26" s="95" t="str">
        <f>+B27</f>
        <v>0</v>
      </c>
      <c r="C26" s="96" t="str">
        <f>+C27</f>
        <v>0</v>
      </c>
      <c r="D26" s="96" t="str">
        <f>+D27</f>
        <v>0</v>
      </c>
      <c r="E26" s="96" t="str">
        <f>+E27</f>
        <v>0</v>
      </c>
      <c r="F26" s="96" t="str">
        <f>+F27</f>
        <v>0</v>
      </c>
      <c r="G26" s="96" t="str">
        <f>+G27</f>
        <v>0</v>
      </c>
      <c r="H26" s="96" t="str">
        <f>+H27</f>
        <v>0</v>
      </c>
    </row>
    <row r="27" spans="1:11">
      <c r="A27" s="106" t="s">
        <v>913</v>
      </c>
      <c r="B27" s="104" t="str">
        <f>SUM(B28:B30)</f>
        <v>0</v>
      </c>
      <c r="C27" s="105" t="str">
        <f>SUM(C28:C30)</f>
        <v>0</v>
      </c>
      <c r="D27" s="105" t="str">
        <f>SUM(D28:D30)</f>
        <v>0</v>
      </c>
      <c r="E27" s="105" t="str">
        <f>SUM(E28:E30)</f>
        <v>0</v>
      </c>
      <c r="F27" s="105" t="str">
        <f>SUM(F28:F30)</f>
        <v>0</v>
      </c>
      <c r="G27" s="105" t="str">
        <f>SUM(G28:G30)</f>
        <v>0</v>
      </c>
      <c r="H27" s="105" t="str">
        <f>SUM(H28:H30)</f>
        <v>0</v>
      </c>
    </row>
    <row r="28" spans="1:11">
      <c r="A28" s="92" t="s">
        <v>292</v>
      </c>
      <c r="B28" s="93" t="str">
        <f>COUNTIFS('SP List (I-REAP)'!$J:$J,StatusFundModeSourceRegion!$A28,'SP List (I-REAP)'!$Q:$Q,StatusFundModeSourceRegion!$A$27,'SP List (I-REAP)'!$C:$C,StatusFundModeSourceRegion!$G$3)</f>
        <v>0</v>
      </c>
      <c r="C28" s="94" t="str">
        <f>SUMIFS('SP List (I-REAP)'!$K:$K,'SP List (I-REAP)'!$J:$J,StatusFundModeSourceRegion!$A28,'SP List (I-REAP)'!$Q:$Q,StatusFundModeSourceRegion!$A$27,'SP List (I-REAP)'!$C:$C,$G$3)/1000000</f>
        <v>0</v>
      </c>
      <c r="D28" s="94" t="str">
        <f>SUMIFS('SP List (I-REAP)'!$L:$L,'SP List (I-REAP)'!$J:$J,StatusFundModeSourceRegion!$A28,'SP List (I-REAP)'!$Q:$Q,StatusFundModeSourceRegion!$A$27,'SP List (I-REAP)'!$C:$C,$G$3)/1000000</f>
        <v>0</v>
      </c>
      <c r="E28" s="94" t="str">
        <f>+C28+D28</f>
        <v>0</v>
      </c>
      <c r="F28" s="94" t="str">
        <f>SUMIFS('SP List (I-REAP)'!$M:$M,'SP List (I-REAP)'!$J:$J,StatusFundModeSourceRegion!$A28,'SP List (I-REAP)'!$Q:$Q,StatusFundModeSourceRegion!$A$27,'SP List (I-REAP)'!$C:$C,$G$3)/1000000</f>
        <v>0</v>
      </c>
      <c r="G28" s="94" t="str">
        <f>SUMIFS('SP List (I-REAP)'!$N:$N,'SP List (I-REAP)'!$J:$J,StatusFundModeSourceRegion!$A28,'SP List (I-REAP)'!$Q:$Q,StatusFundModeSourceRegion!$A$27,'SP List (I-REAP)'!$C:$C,$G$3)/1000000</f>
        <v>0</v>
      </c>
      <c r="H28" s="94" t="str">
        <f>+E28+F28+G28</f>
        <v>0</v>
      </c>
    </row>
    <row r="29" spans="1:11">
      <c r="A29" s="92" t="s">
        <v>199</v>
      </c>
      <c r="B29" s="93" t="str">
        <f>COUNTIFS('SP List (I-REAP)'!$J:$J,StatusFundModeSourceRegion!$A29,'SP List (I-REAP)'!$Q:$Q,StatusFundModeSourceRegion!$A$27,'SP List (I-REAP)'!$C:$C,StatusFundModeSourceRegion!$G$3)</f>
        <v>0</v>
      </c>
      <c r="C29" s="94" t="str">
        <f>SUMIFS('SP List (I-REAP)'!$K:$K,'SP List (I-REAP)'!$J:$J,StatusFundModeSourceRegion!$A29,'SP List (I-REAP)'!$Q:$Q,StatusFundModeSourceRegion!$A$27,'SP List (I-REAP)'!$C:$C,$G$3)/1000000</f>
        <v>0</v>
      </c>
      <c r="D29" s="94" t="str">
        <f>SUMIFS('SP List (I-REAP)'!$L:$L,'SP List (I-REAP)'!$J:$J,StatusFundModeSourceRegion!$A29,'SP List (I-REAP)'!$Q:$Q,StatusFundModeSourceRegion!$A$27,'SP List (I-REAP)'!$C:$C,$G$3)/1000000</f>
        <v>0</v>
      </c>
      <c r="E29" s="94" t="str">
        <f>+C29+D29</f>
        <v>0</v>
      </c>
      <c r="F29" s="94" t="str">
        <f>SUMIFS('SP List (I-REAP)'!$M:$M,'SP List (I-REAP)'!$J:$J,StatusFundModeSourceRegion!$A29,'SP List (I-REAP)'!$Q:$Q,StatusFundModeSourceRegion!$A$27,'SP List (I-REAP)'!$C:$C,$G$3)/1000000</f>
        <v>0</v>
      </c>
      <c r="G29" s="94" t="str">
        <f>SUMIFS('SP List (I-REAP)'!$N:$N,'SP List (I-REAP)'!$J:$J,StatusFundModeSourceRegion!$A29,'SP List (I-REAP)'!$Q:$Q,StatusFundModeSourceRegion!$A$27,'SP List (I-REAP)'!$C:$C,$G$3)/1000000</f>
        <v>0</v>
      </c>
      <c r="H29" s="94" t="str">
        <f>+E29+F29+G29</f>
        <v>0</v>
      </c>
    </row>
    <row r="30" spans="1:11">
      <c r="A30" s="92" t="s">
        <v>135</v>
      </c>
      <c r="B30" s="93" t="str">
        <f>COUNTIFS('SP List (I-REAP)'!$J:$J,StatusFundModeSourceRegion!$A30,'SP List (I-REAP)'!$Q:$Q,StatusFundModeSourceRegion!$A$27,'SP List (I-REAP)'!$C:$C,StatusFundModeSourceRegion!$G$3)</f>
        <v>0</v>
      </c>
      <c r="C30" s="94" t="str">
        <f>SUMIFS('SP List (I-REAP)'!$K:$K,'SP List (I-REAP)'!$J:$J,StatusFundModeSourceRegion!$A30,'SP List (I-REAP)'!$Q:$Q,StatusFundModeSourceRegion!$A$27,'SP List (I-REAP)'!$C:$C,$G$3)/1000000</f>
        <v>0</v>
      </c>
      <c r="D30" s="94" t="str">
        <f>SUMIFS('SP List (I-REAP)'!$L:$L,'SP List (I-REAP)'!$J:$J,StatusFundModeSourceRegion!$A30,'SP List (I-REAP)'!$Q:$Q,StatusFundModeSourceRegion!$A$27,'SP List (I-REAP)'!$C:$C,$G$3)/1000000</f>
        <v>0</v>
      </c>
      <c r="E30" s="94" t="str">
        <f>+C30+D30</f>
        <v>0</v>
      </c>
      <c r="F30" s="94" t="str">
        <f>SUMIFS('SP List (I-REAP)'!$M:$M,'SP List (I-REAP)'!$J:$J,StatusFundModeSourceRegion!$A30,'SP List (I-REAP)'!$Q:$Q,StatusFundModeSourceRegion!$A$27,'SP List (I-REAP)'!$C:$C,$G$3)/1000000</f>
        <v>0</v>
      </c>
      <c r="G30" s="94" t="str">
        <f>SUMIFS('SP List (I-REAP)'!$N:$N,'SP List (I-REAP)'!$J:$J,StatusFundModeSourceRegion!$A30,'SP List (I-REAP)'!$Q:$Q,StatusFundModeSourceRegion!$A$27,'SP List (I-REAP)'!$C:$C,$G$3)/1000000</f>
        <v>0</v>
      </c>
      <c r="H30" s="94" t="str">
        <f>+E30+F30+G30</f>
        <v>0</v>
      </c>
    </row>
    <row r="31" spans="1:11" customHeight="1" ht="14.25">
      <c r="A31" s="85" t="s">
        <v>11</v>
      </c>
      <c r="B31" s="86" t="str">
        <f>+B36+B40+B32</f>
        <v>0</v>
      </c>
      <c r="C31" s="87" t="str">
        <f>+C36+C40+C32</f>
        <v>0</v>
      </c>
      <c r="D31" s="87" t="str">
        <f>+D36+D40+D32</f>
        <v>0</v>
      </c>
      <c r="E31" s="87" t="str">
        <f>+E36+E40+E32</f>
        <v>0</v>
      </c>
      <c r="F31" s="87" t="str">
        <f>+F36+F40+F32</f>
        <v>0</v>
      </c>
      <c r="G31" s="87" t="str">
        <f>+G36+G40+G32</f>
        <v>0</v>
      </c>
      <c r="H31" s="87" t="str">
        <f>+H36+H40+H32</f>
        <v>0</v>
      </c>
    </row>
    <row r="32" spans="1:11" customHeight="1" ht="14.25" s="110" customFormat="1">
      <c r="A32" s="107" t="s">
        <v>847</v>
      </c>
      <c r="B32" s="98" t="str">
        <f>SUM(B33:B35)</f>
        <v>0</v>
      </c>
      <c r="C32" s="108" t="str">
        <f>SUM(C33:C35)</f>
        <v>0</v>
      </c>
      <c r="D32" s="108" t="str">
        <f>SUM(D33:D35)</f>
        <v>0</v>
      </c>
      <c r="E32" s="108" t="str">
        <f>SUM(E33:E35)</f>
        <v>0</v>
      </c>
      <c r="F32" s="108" t="str">
        <f>SUM(F33:F35)</f>
        <v>0</v>
      </c>
      <c r="G32" s="108" t="str">
        <f>SUM(G33:G35)</f>
        <v>0</v>
      </c>
      <c r="H32" s="108" t="str">
        <f>SUM(H33:H35)</f>
        <v>0</v>
      </c>
      <c r="I32" s="109"/>
    </row>
    <row r="33" spans="1:11" customHeight="1" ht="14.25" s="110" customFormat="1">
      <c r="A33" s="92" t="s">
        <v>292</v>
      </c>
      <c r="B33" s="93" t="str">
        <f>COUNTIFS('SP List (I-REAP)'!$J:$J,StatusFundModeSourceRegion!$A33,'SP List (I-REAP)'!$Q:$Q,StatusFundModeSourceRegion!$A$32,'SP List (I-REAP)'!$C:$C,StatusFundModeSourceRegion!$G$3)</f>
        <v>0</v>
      </c>
      <c r="C33" s="94" t="str">
        <f>SUMIFS('SP List (I-REAP)'!$K:$K,'SP List (I-REAP)'!$J:$J,StatusFundModeSourceRegion!$A33,'SP List (I-REAP)'!$Q:$Q,StatusFundModeSourceRegion!$A$32,'SP List (I-REAP)'!$C:$C,$G$3)/1000000</f>
        <v>0</v>
      </c>
      <c r="D33" s="94" t="str">
        <f>SUMIFS('SP List (I-REAP)'!$L:$L,'SP List (I-REAP)'!$J:$J,StatusFundModeSourceRegion!$A33,'SP List (I-REAP)'!$Q:$Q,StatusFundModeSourceRegion!$A$32,'SP List (I-REAP)'!$C:$C,$G$3)/1000000</f>
        <v>0</v>
      </c>
      <c r="E33" s="94" t="str">
        <f>+C33+D33</f>
        <v>0</v>
      </c>
      <c r="F33" s="94" t="str">
        <f>SUMIFS('SP List (I-REAP)'!$M:$M,'SP List (I-REAP)'!$J:$J,StatusFundModeSourceRegion!$A33,'SP List (I-REAP)'!$Q:$Q,StatusFundModeSourceRegion!$A$32,'SP List (I-REAP)'!$C:$C,$G$3)/1000000</f>
        <v>0</v>
      </c>
      <c r="G33" s="94" t="str">
        <f>SUMIFS('SP List (I-REAP)'!$N:$N,'SP List (I-REAP)'!$J:$J,StatusFundModeSourceRegion!$A33,'SP List (I-REAP)'!$Q:$Q,StatusFundModeSourceRegion!$A$32,'SP List (I-REAP)'!$C:$C,$G$3)/1000000</f>
        <v>0</v>
      </c>
      <c r="H33" s="94" t="str">
        <f>+E33+F33+G33</f>
        <v>0</v>
      </c>
      <c r="I33" s="109"/>
    </row>
    <row r="34" spans="1:11" customHeight="1" ht="14.25" s="110" customFormat="1">
      <c r="A34" s="92" t="s">
        <v>199</v>
      </c>
      <c r="B34" s="93" t="str">
        <f>COUNTIFS('SP List (I-REAP)'!$J:$J,StatusFundModeSourceRegion!$A34,'SP List (I-REAP)'!$Q:$Q,StatusFundModeSourceRegion!$A$32,'SP List (I-REAP)'!$C:$C,StatusFundModeSourceRegion!$G$3)</f>
        <v>0</v>
      </c>
      <c r="C34" s="94" t="str">
        <f>SUMIFS('SP List (I-REAP)'!$K:$K,'SP List (I-REAP)'!$J:$J,StatusFundModeSourceRegion!$A34,'SP List (I-REAP)'!$Q:$Q,StatusFundModeSourceRegion!$A$32,'SP List (I-REAP)'!$C:$C,$G$3)/1000000</f>
        <v>0</v>
      </c>
      <c r="D34" s="94" t="str">
        <f>SUMIFS('SP List (I-REAP)'!$L:$L,'SP List (I-REAP)'!$J:$J,StatusFundModeSourceRegion!$A34,'SP List (I-REAP)'!$Q:$Q,StatusFundModeSourceRegion!$A$32,'SP List (I-REAP)'!$C:$C,$G$3)/1000000</f>
        <v>0</v>
      </c>
      <c r="E34" s="94" t="str">
        <f>+C34+D34</f>
        <v>0</v>
      </c>
      <c r="F34" s="94" t="str">
        <f>SUMIFS('SP List (I-REAP)'!$M:$M,'SP List (I-REAP)'!$J:$J,StatusFundModeSourceRegion!$A34,'SP List (I-REAP)'!$Q:$Q,StatusFundModeSourceRegion!$A$32,'SP List (I-REAP)'!$C:$C,$G$3)/1000000</f>
        <v>0</v>
      </c>
      <c r="G34" s="94" t="str">
        <f>SUMIFS('SP List (I-REAP)'!$N:$N,'SP List (I-REAP)'!$J:$J,StatusFundModeSourceRegion!$A34,'SP List (I-REAP)'!$Q:$Q,StatusFundModeSourceRegion!$A$32,'SP List (I-REAP)'!$C:$C,$G$3)/1000000</f>
        <v>0</v>
      </c>
      <c r="H34" s="94" t="str">
        <f>+E34+F34+G34</f>
        <v>0</v>
      </c>
      <c r="I34" s="109"/>
    </row>
    <row r="35" spans="1:11" customHeight="1" ht="14.25" s="110" customFormat="1">
      <c r="A35" s="92" t="s">
        <v>135</v>
      </c>
      <c r="B35" s="93" t="str">
        <f>COUNTIFS('SP List (I-REAP)'!$J:$J,StatusFundModeSourceRegion!$A35,'SP List (I-REAP)'!$Q:$Q,StatusFundModeSourceRegion!$A$32,'SP List (I-REAP)'!$C:$C,StatusFundModeSourceRegion!$G$3)</f>
        <v>0</v>
      </c>
      <c r="C35" s="94" t="str">
        <f>SUMIFS('SP List (I-REAP)'!$K:$K,'SP List (I-REAP)'!$J:$J,StatusFundModeSourceRegion!$A35,'SP List (I-REAP)'!$Q:$Q,StatusFundModeSourceRegion!$A$32,'SP List (I-REAP)'!$C:$C,$G$3)/1000000</f>
        <v>0</v>
      </c>
      <c r="D35" s="94" t="str">
        <f>SUMIFS('SP List (I-REAP)'!$L:$L,'SP List (I-REAP)'!$J:$J,StatusFundModeSourceRegion!$A35,'SP List (I-REAP)'!$Q:$Q,StatusFundModeSourceRegion!$A$32,'SP List (I-REAP)'!$C:$C,$G$3)/1000000</f>
        <v>0</v>
      </c>
      <c r="E35" s="94" t="str">
        <f>+C35+D35</f>
        <v>0</v>
      </c>
      <c r="F35" s="94" t="str">
        <f>SUMIFS('SP List (I-REAP)'!$M:$M,'SP List (I-REAP)'!$J:$J,StatusFundModeSourceRegion!$A35,'SP List (I-REAP)'!$Q:$Q,StatusFundModeSourceRegion!$A$32,'SP List (I-REAP)'!$C:$C,$G$3)/1000000</f>
        <v>0</v>
      </c>
      <c r="G35" s="94" t="str">
        <f>SUMIFS('SP List (I-REAP)'!$N:$N,'SP List (I-REAP)'!$J:$J,StatusFundModeSourceRegion!$A35,'SP List (I-REAP)'!$Q:$Q,StatusFundModeSourceRegion!$A$32,'SP List (I-REAP)'!$C:$C,$G$3)/1000000</f>
        <v>0</v>
      </c>
      <c r="H35" s="94" t="str">
        <f>+E35+F35+G35</f>
        <v>0</v>
      </c>
      <c r="I35" s="109"/>
    </row>
    <row r="36" spans="1:11" customHeight="1" ht="15">
      <c r="A36" s="111" t="s">
        <v>842</v>
      </c>
      <c r="B36" s="104" t="str">
        <f>SUM(B37:B39)</f>
        <v>0</v>
      </c>
      <c r="C36" s="105" t="str">
        <f>SUM(C37:C39)</f>
        <v>0</v>
      </c>
      <c r="D36" s="105" t="str">
        <f>SUM(D37:D39)</f>
        <v>0</v>
      </c>
      <c r="E36" s="105" t="str">
        <f>SUM(E37:E39)</f>
        <v>0</v>
      </c>
      <c r="F36" s="105" t="str">
        <f>SUM(F37:F39)</f>
        <v>0</v>
      </c>
      <c r="G36" s="105" t="str">
        <f>SUM(G37:G39)</f>
        <v>0</v>
      </c>
      <c r="H36" s="105" t="str">
        <f>SUM(H37:H39)</f>
        <v>0</v>
      </c>
    </row>
    <row r="37" spans="1:11" customHeight="1" ht="15">
      <c r="A37" s="92" t="s">
        <v>292</v>
      </c>
      <c r="B37" s="93" t="str">
        <f>COUNTIFS('SP List (I-REAP)'!$J:$J,StatusFundModeSourceRegion!$A37,'SP List (I-REAP)'!$Q:$Q,StatusFundModeSourceRegion!$A$36,'SP List (I-REAP)'!$C:$C,StatusFundModeSourceRegion!$G$3)</f>
        <v>0</v>
      </c>
      <c r="C37" s="94" t="str">
        <f>SUMIFS('SP List (I-REAP)'!$K:$K,'SP List (I-REAP)'!$J:$J,StatusFundModeSourceRegion!$A37,'SP List (I-REAP)'!$Q:$Q,StatusFundModeSourceRegion!$A$36,'SP List (I-REAP)'!$C:$C,$G$3)/1000000</f>
        <v>0</v>
      </c>
      <c r="D37" s="94" t="str">
        <f>SUMIFS('SP List (I-REAP)'!$L:$L,'SP List (I-REAP)'!$J:$J,StatusFundModeSourceRegion!$A37,'SP List (I-REAP)'!$Q:$Q,StatusFundModeSourceRegion!$A$36,'SP List (I-REAP)'!$C:$C,$G$3)/1000000</f>
        <v>0</v>
      </c>
      <c r="E37" s="94" t="str">
        <f>+C37+D37</f>
        <v>0</v>
      </c>
      <c r="F37" s="94" t="str">
        <f>SUMIFS('SP List (I-REAP)'!$M:$M,'SP List (I-REAP)'!$J:$J,StatusFundModeSourceRegion!$A37,'SP List (I-REAP)'!$Q:$Q,StatusFundModeSourceRegion!$A$36,'SP List (I-REAP)'!$C:$C,$G$3)/1000000</f>
        <v>0</v>
      </c>
      <c r="G37" s="94" t="str">
        <f>SUMIFS('SP List (I-REAP)'!$N:$N,'SP List (I-REAP)'!$J:$J,StatusFundModeSourceRegion!$A37,'SP List (I-REAP)'!$Q:$Q,StatusFundModeSourceRegion!$A$36,'SP List (I-REAP)'!$C:$C,$G$3)/1000000</f>
        <v>0</v>
      </c>
      <c r="H37" s="94" t="str">
        <f>+E37+F37+G37</f>
        <v>0</v>
      </c>
    </row>
    <row r="38" spans="1:11" customHeight="1" ht="15">
      <c r="A38" s="92" t="s">
        <v>199</v>
      </c>
      <c r="B38" s="93" t="str">
        <f>COUNTIFS('SP List (I-REAP)'!$J:$J,StatusFundModeSourceRegion!$A38,'SP List (I-REAP)'!$Q:$Q,StatusFundModeSourceRegion!$A$36,'SP List (I-REAP)'!$C:$C,StatusFundModeSourceRegion!$G$3)</f>
        <v>0</v>
      </c>
      <c r="C38" s="94" t="str">
        <f>SUMIFS('SP List (I-REAP)'!$K:$K,'SP List (I-REAP)'!$J:$J,StatusFundModeSourceRegion!$A38,'SP List (I-REAP)'!$Q:$Q,StatusFundModeSourceRegion!$A$36,'SP List (I-REAP)'!$C:$C,$G$3)/1000000</f>
        <v>0</v>
      </c>
      <c r="D38" s="94" t="str">
        <f>SUMIFS('SP List (I-REAP)'!$L:$L,'SP List (I-REAP)'!$J:$J,StatusFundModeSourceRegion!$A38,'SP List (I-REAP)'!$Q:$Q,StatusFundModeSourceRegion!$A$36,'SP List (I-REAP)'!$C:$C,$G$3)/1000000</f>
        <v>0</v>
      </c>
      <c r="E38" s="94" t="str">
        <f>+C38+D38</f>
        <v>0</v>
      </c>
      <c r="F38" s="94" t="str">
        <f>SUMIFS('SP List (I-REAP)'!$M:$M,'SP List (I-REAP)'!$J:$J,StatusFundModeSourceRegion!$A38,'SP List (I-REAP)'!$Q:$Q,StatusFundModeSourceRegion!$A$36,'SP List (I-REAP)'!$C:$C,$G$3)/1000000</f>
        <v>0</v>
      </c>
      <c r="G38" s="94" t="str">
        <f>SUMIFS('SP List (I-REAP)'!$N:$N,'SP List (I-REAP)'!$J:$J,StatusFundModeSourceRegion!$A38,'SP List (I-REAP)'!$Q:$Q,StatusFundModeSourceRegion!$A$36,'SP List (I-REAP)'!$C:$C,$G$3)/1000000</f>
        <v>0</v>
      </c>
      <c r="H38" s="94" t="str">
        <f>+E38+F38+G38</f>
        <v>0</v>
      </c>
    </row>
    <row r="39" spans="1:11" customHeight="1" ht="15">
      <c r="A39" s="92" t="s">
        <v>135</v>
      </c>
      <c r="B39" s="93" t="str">
        <f>COUNTIFS('SP List (I-REAP)'!$J:$J,StatusFundModeSourceRegion!$A39,'SP List (I-REAP)'!$Q:$Q,StatusFundModeSourceRegion!$A$36,'SP List (I-REAP)'!$C:$C,StatusFundModeSourceRegion!$G$3)</f>
        <v>0</v>
      </c>
      <c r="C39" s="94" t="str">
        <f>SUMIFS('SP List (I-REAP)'!$K:$K,'SP List (I-REAP)'!$J:$J,StatusFundModeSourceRegion!$A39,'SP List (I-REAP)'!$Q:$Q,StatusFundModeSourceRegion!$A$36,'SP List (I-REAP)'!$C:$C,$G$3)/1000000</f>
        <v>0</v>
      </c>
      <c r="D39" s="94" t="str">
        <f>SUMIFS('SP List (I-REAP)'!$L:$L,'SP List (I-REAP)'!$J:$J,StatusFundModeSourceRegion!$A39,'SP List (I-REAP)'!$Q:$Q,StatusFundModeSourceRegion!$A$36,'SP List (I-REAP)'!$C:$C,$G$3)/1000000</f>
        <v>0</v>
      </c>
      <c r="E39" s="94" t="str">
        <f>+C39+D39</f>
        <v>0</v>
      </c>
      <c r="F39" s="94" t="str">
        <f>SUMIFS('SP List (I-REAP)'!$M:$M,'SP List (I-REAP)'!$J:$J,StatusFundModeSourceRegion!$A39,'SP List (I-REAP)'!$Q:$Q,StatusFundModeSourceRegion!$A$36,'SP List (I-REAP)'!$C:$C,$G$3)/1000000</f>
        <v>0</v>
      </c>
      <c r="G39" s="94" t="str">
        <f>SUMIFS('SP List (I-REAP)'!$N:$N,'SP List (I-REAP)'!$J:$J,StatusFundModeSourceRegion!$A39,'SP List (I-REAP)'!$Q:$Q,StatusFundModeSourceRegion!$A$36,'SP List (I-REAP)'!$C:$C,$G$3)/1000000</f>
        <v>0</v>
      </c>
      <c r="H39" s="94" t="str">
        <f>+E39+F39+G39</f>
        <v>0</v>
      </c>
    </row>
    <row r="40" spans="1:11">
      <c r="A40" s="106" t="s">
        <v>731</v>
      </c>
      <c r="B40" s="104" t="str">
        <f>SUM(B41:B43)</f>
        <v>0</v>
      </c>
      <c r="C40" s="105" t="str">
        <f>SUM(C41:C43)</f>
        <v>0</v>
      </c>
      <c r="D40" s="105" t="str">
        <f>SUM(D41:D43)</f>
        <v>0</v>
      </c>
      <c r="E40" s="105" t="str">
        <f>SUM(E41:E43)</f>
        <v>0</v>
      </c>
      <c r="F40" s="105" t="str">
        <f>SUM(F41:F43)</f>
        <v>0</v>
      </c>
      <c r="G40" s="105" t="str">
        <f>SUM(G41:G43)</f>
        <v>0</v>
      </c>
      <c r="H40" s="105" t="str">
        <f>SUM(H41:H43)</f>
        <v>0</v>
      </c>
    </row>
    <row r="41" spans="1:11">
      <c r="A41" s="92" t="s">
        <v>292</v>
      </c>
      <c r="B41" s="93" t="str">
        <f>COUNTIFS('SP List (I-REAP)'!$J:$J,StatusFundModeSourceRegion!$A41,'SP List (I-REAP)'!$Q:$Q,StatusFundModeSourceRegion!$A$40,'SP List (I-REAP)'!$C:$C,StatusFundModeSourceRegion!$G$3)</f>
        <v>0</v>
      </c>
      <c r="C41" s="94" t="str">
        <f>SUMIFS('SP List (I-REAP)'!$K:$K,'SP List (I-REAP)'!$J:$J,StatusFundModeSourceRegion!$A41,'SP List (I-REAP)'!$Q:$Q,StatusFundModeSourceRegion!$A$40,'SP List (I-REAP)'!$C:$C,$G$3)/1000000</f>
        <v>0</v>
      </c>
      <c r="D41" s="94" t="str">
        <f>SUMIFS('SP List (I-REAP)'!$L:$L,'SP List (I-REAP)'!$J:$J,StatusFundModeSourceRegion!$A41,'SP List (I-REAP)'!$Q:$Q,StatusFundModeSourceRegion!$A$40,'SP List (I-REAP)'!$C:$C,$G$3)/1000000</f>
        <v>0</v>
      </c>
      <c r="E41" s="94" t="str">
        <f>+C41+D41</f>
        <v>0</v>
      </c>
      <c r="F41" s="94" t="str">
        <f>SUMIFS('SP List (I-REAP)'!$M:$M,'SP List (I-REAP)'!$J:$J,StatusFundModeSourceRegion!$A41,'SP List (I-REAP)'!$Q:$Q,StatusFundModeSourceRegion!$A$40,'SP List (I-REAP)'!$C:$C,$G$3)/1000000</f>
        <v>0</v>
      </c>
      <c r="G41" s="94" t="str">
        <f>SUMIFS('SP List (I-REAP)'!$N:$N,'SP List (I-REAP)'!$J:$J,StatusFundModeSourceRegion!$A41,'SP List (I-REAP)'!$Q:$Q,StatusFundModeSourceRegion!$A$40,'SP List (I-REAP)'!$C:$C,$G$3)/1000000</f>
        <v>0</v>
      </c>
      <c r="H41" s="94" t="str">
        <f>+E41+F41+G41</f>
        <v>0</v>
      </c>
    </row>
    <row r="42" spans="1:11">
      <c r="A42" s="92" t="s">
        <v>199</v>
      </c>
      <c r="B42" s="93" t="str">
        <f>COUNTIFS('SP List (I-REAP)'!$J:$J,StatusFundModeSourceRegion!$A42,'SP List (I-REAP)'!$Q:$Q,StatusFundModeSourceRegion!$A$40,'SP List (I-REAP)'!$C:$C,StatusFundModeSourceRegion!$G$3)</f>
        <v>0</v>
      </c>
      <c r="C42" s="94" t="str">
        <f>SUMIFS('SP List (I-REAP)'!$K:$K,'SP List (I-REAP)'!$J:$J,StatusFundModeSourceRegion!$A42,'SP List (I-REAP)'!$Q:$Q,StatusFundModeSourceRegion!$A$40,'SP List (I-REAP)'!$C:$C,$G$3)/1000000</f>
        <v>0</v>
      </c>
      <c r="D42" s="94" t="str">
        <f>SUMIFS('SP List (I-REAP)'!$L:$L,'SP List (I-REAP)'!$J:$J,StatusFundModeSourceRegion!$A42,'SP List (I-REAP)'!$Q:$Q,StatusFundModeSourceRegion!$A$40,'SP List (I-REAP)'!$C:$C,$G$3)/1000000</f>
        <v>0</v>
      </c>
      <c r="E42" s="94" t="str">
        <f>+C42+D42</f>
        <v>0</v>
      </c>
      <c r="F42" s="94" t="str">
        <f>SUMIFS('SP List (I-REAP)'!$M:$M,'SP List (I-REAP)'!$J:$J,StatusFundModeSourceRegion!$A42,'SP List (I-REAP)'!$Q:$Q,StatusFundModeSourceRegion!$A$40,'SP List (I-REAP)'!$C:$C,$G$3)/1000000</f>
        <v>0</v>
      </c>
      <c r="G42" s="94" t="str">
        <f>SUMIFS('SP List (I-REAP)'!$N:$N,'SP List (I-REAP)'!$J:$J,StatusFundModeSourceRegion!$A42,'SP List (I-REAP)'!$Q:$Q,StatusFundModeSourceRegion!$A$40,'SP List (I-REAP)'!$C:$C,$G$3)/1000000</f>
        <v>0</v>
      </c>
      <c r="H42" s="94" t="str">
        <f>+E42+F42+G42</f>
        <v>0</v>
      </c>
    </row>
    <row r="43" spans="1:11">
      <c r="A43" s="92" t="s">
        <v>135</v>
      </c>
      <c r="B43" s="93" t="str">
        <f>COUNTIFS('SP List (I-REAP)'!$J:$J,StatusFundModeSourceRegion!$A43,'SP List (I-REAP)'!$Q:$Q,StatusFundModeSourceRegion!$A$40,'SP List (I-REAP)'!$C:$C,StatusFundModeSourceRegion!$G$3)</f>
        <v>0</v>
      </c>
      <c r="C43" s="94" t="str">
        <f>SUMIFS('SP List (I-REAP)'!$K:$K,'SP List (I-REAP)'!$J:$J,StatusFundModeSourceRegion!$A43,'SP List (I-REAP)'!$Q:$Q,StatusFundModeSourceRegion!$A$40,'SP List (I-REAP)'!$C:$C,$G$3)/1000000</f>
        <v>0</v>
      </c>
      <c r="D43" s="94" t="str">
        <f>SUMIFS('SP List (I-REAP)'!$L:$L,'SP List (I-REAP)'!$J:$J,StatusFundModeSourceRegion!$A43,'SP List (I-REAP)'!$Q:$Q,StatusFundModeSourceRegion!$A$40,'SP List (I-REAP)'!$C:$C,$G$3)/1000000</f>
        <v>0</v>
      </c>
      <c r="E43" s="94" t="str">
        <f>+C43+D43</f>
        <v>0</v>
      </c>
      <c r="F43" s="94" t="str">
        <f>SUMIFS('SP List (I-REAP)'!$M:$M,'SP List (I-REAP)'!$J:$J,StatusFundModeSourceRegion!$A43,'SP List (I-REAP)'!$Q:$Q,StatusFundModeSourceRegion!$A$40,'SP List (I-REAP)'!$C:$C,$G$3)/1000000</f>
        <v>0</v>
      </c>
      <c r="G43" s="94" t="str">
        <f>SUMIFS('SP List (I-REAP)'!$N:$N,'SP List (I-REAP)'!$J:$J,StatusFundModeSourceRegion!$A43,'SP List (I-REAP)'!$Q:$Q,StatusFundModeSourceRegion!$A$40,'SP List (I-REAP)'!$C:$C,$G$3)/1000000</f>
        <v>0</v>
      </c>
      <c r="H43" s="94" t="str">
        <f>+E43+F43+G43</f>
        <v>0</v>
      </c>
    </row>
    <row r="44" spans="1:11">
      <c r="A44" s="180" t="s">
        <v>2002</v>
      </c>
      <c r="B44" s="180" t="str">
        <f>+B7+B31</f>
        <v>0</v>
      </c>
      <c r="C44" s="181" t="str">
        <f>+C7+C31</f>
        <v>0</v>
      </c>
      <c r="D44" s="181" t="str">
        <f>+D7+D31</f>
        <v>0</v>
      </c>
      <c r="E44" s="181" t="str">
        <f>+E7+E31</f>
        <v>0</v>
      </c>
      <c r="F44" s="181" t="str">
        <f>+F7+F31</f>
        <v>0</v>
      </c>
      <c r="G44" s="181" t="str">
        <f>+G7+G31</f>
        <v>0</v>
      </c>
      <c r="H44" s="181" t="str">
        <f>+H7+H31</f>
        <v>0</v>
      </c>
    </row>
    <row r="45" spans="1:11" s="83" customFormat="1">
      <c r="H45" s="114"/>
    </row>
    <row r="46" spans="1:11" s="83" customFormat="1">
      <c r="H46" s="114"/>
    </row>
    <row r="47" spans="1:11" s="83" customFormat="1"/>
    <row r="48" spans="1:11" s="83" customFormat="1"/>
    <row r="49" spans="1:11" s="83" customFormat="1"/>
    <row r="50" spans="1:11" s="83" customFormat="1"/>
    <row r="51" spans="1:11" s="83" customFormat="1"/>
    <row r="52" spans="1:11" s="83" customFormat="1"/>
    <row r="53" spans="1:11" s="83" customFormat="1"/>
    <row r="54" spans="1:11" s="83" customFormat="1"/>
    <row r="55" spans="1:11" s="83" customFormat="1"/>
    <row r="56" spans="1:11" s="83" customFormat="1"/>
    <row r="57" spans="1:11" s="83" customFormat="1"/>
    <row r="58" spans="1:11" s="83" customFormat="1"/>
    <row r="59" spans="1:11" s="83" customFormat="1"/>
    <row r="60" spans="1:11" s="83" customFormat="1"/>
    <row r="61" spans="1:11" s="83" customFormat="1"/>
    <row r="62" spans="1:11" s="83" customFormat="1"/>
    <row r="63" spans="1:11" s="83" customFormat="1"/>
    <row r="64" spans="1:11" s="83" customFormat="1"/>
    <row r="65" spans="1:11" s="83" customFormat="1"/>
    <row r="66" spans="1:11" s="83" customFormat="1"/>
    <row r="67" spans="1:11" s="83" customFormat="1"/>
    <row r="68" spans="1:11" s="83" customFormat="1"/>
    <row r="69" spans="1:11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G3:H3"/>
    <mergeCell ref="A5:A6"/>
    <mergeCell ref="B5:B6"/>
    <mergeCell ref="C5:H5"/>
    <mergeCell ref="A3:C3"/>
  </mergeCells>
  <dataValidations count="2">
    <dataValidation type="list" allowBlank="1" showDropDown="0" showInputMessage="1" showErrorMessage="1" sqref="G3">
      <formula1>regions</formula1>
    </dataValidation>
    <dataValidation type="list" allowBlank="1" showDropDown="0" showInputMessage="1" showErrorMessage="1" sqref="H3">
      <formula1>regions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69"/>
  <sheetViews>
    <sheetView tabSelected="0" workbookViewId="0" zoomScale="110" zoomScaleNormal="110" showGridLines="false" showRowColHeaders="1">
      <selection activeCell="G3" sqref="G3"/>
    </sheetView>
  </sheetViews>
  <sheetFormatPr defaultRowHeight="14.4" defaultColWidth="8.83203125" outlineLevelRow="0" outlineLevelCol="0"/>
  <cols>
    <col min="1" max="1" width="28.1640625" customWidth="true" style="82"/>
    <col min="2" max="2" width="10.5" customWidth="true" style="82"/>
    <col min="3" max="3" width="8.5" customWidth="true" style="82"/>
    <col min="4" max="4" width="9.6640625" customWidth="true" style="82"/>
    <col min="5" max="5" width="9.33203125" customWidth="true" style="82"/>
    <col min="6" max="6" width="7.1640625" customWidth="true" style="82"/>
    <col min="7" max="7" width="8.83203125" style="82"/>
    <col min="8" max="8" width="14.83203125" customWidth="true" style="82"/>
    <col min="9" max="9" width="3.1640625" customWidth="true" style="83"/>
    <col min="10" max="10" width="8.83203125" style="82"/>
  </cols>
  <sheetData>
    <row r="1" spans="1:11" customHeight="1" ht="16">
      <c r="A1" s="188" t="s">
        <v>1993</v>
      </c>
    </row>
    <row r="2" spans="1:11" customHeight="1" ht="17">
      <c r="A2" s="188" t="s">
        <v>2003</v>
      </c>
    </row>
    <row r="3" spans="1:11" customHeight="1" ht="20">
      <c r="A3" s="287" t="str">
        <f>+StatusFundModeSourceRegion!A3</f>
        <v>0</v>
      </c>
      <c r="B3" s="287"/>
      <c r="C3" s="287"/>
      <c r="G3" s="278" t="s">
        <v>0</v>
      </c>
      <c r="H3" s="280"/>
    </row>
    <row r="5" spans="1:11" customHeight="1" ht="15">
      <c r="A5" s="282" t="s">
        <v>2004</v>
      </c>
      <c r="B5" s="281" t="s">
        <v>1997</v>
      </c>
      <c r="C5" s="284" t="s">
        <v>2005</v>
      </c>
      <c r="D5" s="285"/>
      <c r="E5" s="285"/>
      <c r="F5" s="285"/>
      <c r="G5" s="285"/>
      <c r="H5" s="286"/>
    </row>
    <row r="6" spans="1:11" customHeight="1" ht="49">
      <c r="A6" s="282"/>
      <c r="B6" s="281"/>
      <c r="C6" s="144" t="s">
        <v>2006</v>
      </c>
      <c r="D6" s="144" t="s">
        <v>2007</v>
      </c>
      <c r="E6" s="145" t="s">
        <v>2008</v>
      </c>
      <c r="F6" s="145" t="s">
        <v>2009</v>
      </c>
      <c r="G6" s="144" t="s">
        <v>2010</v>
      </c>
      <c r="H6" s="187" t="s">
        <v>2011</v>
      </c>
    </row>
    <row r="7" spans="1:11" customHeight="1" ht="14.25">
      <c r="A7" s="85" t="s">
        <v>6</v>
      </c>
      <c r="B7" s="86" t="str">
        <f>+B12+B26+B8</f>
        <v>0</v>
      </c>
      <c r="C7" s="87" t="str">
        <f>+C12+C26+C8</f>
        <v>0</v>
      </c>
      <c r="D7" s="87" t="str">
        <f>+D12+D26+D8</f>
        <v>0</v>
      </c>
      <c r="E7" s="87" t="str">
        <f>+E12+E26+E8</f>
        <v>0</v>
      </c>
      <c r="F7" s="87" t="str">
        <f>+F12+F26+F8</f>
        <v>0</v>
      </c>
      <c r="G7" s="87" t="str">
        <f>+G12+G26+G8</f>
        <v>0</v>
      </c>
      <c r="H7" s="87" t="str">
        <f>+H12+H26+H8</f>
        <v>0</v>
      </c>
      <c r="K7" s="88"/>
    </row>
    <row r="8" spans="1:11" customHeight="1" ht="14.25">
      <c r="A8" s="89" t="s">
        <v>136</v>
      </c>
      <c r="B8" s="90" t="str">
        <f>SUM(B9:B11)</f>
        <v>0</v>
      </c>
      <c r="C8" s="91" t="str">
        <f>SUM(C9:C11)</f>
        <v>0</v>
      </c>
      <c r="D8" s="91" t="str">
        <f>SUM(D9:D11)</f>
        <v>0</v>
      </c>
      <c r="E8" s="91" t="str">
        <f>SUM(E9:E11)</f>
        <v>0</v>
      </c>
      <c r="F8" s="91" t="str">
        <f>SUM(F9:F11)</f>
        <v>0</v>
      </c>
      <c r="G8" s="91" t="str">
        <f>SUM(G9:G11)</f>
        <v>0</v>
      </c>
      <c r="H8" s="91" t="str">
        <f>SUM(H9:H11)</f>
        <v>0</v>
      </c>
    </row>
    <row r="9" spans="1:11" customHeight="1" ht="14.25">
      <c r="A9" s="92" t="s">
        <v>292</v>
      </c>
      <c r="B9" s="93" t="str">
        <f>COUNTIFS('SP List (I-REAP)'!$J:$J,StatusFundModeSourceProv!$A9,'SP List (I-REAP)'!$Q:$Q,StatusFundModeSourceProv!$A$8,'SP List (I-REAP)'!$D:$D,StatusFundModeSourceProv!$G$3)</f>
        <v>0</v>
      </c>
      <c r="C9" s="94" t="str">
        <f>SUMIFS('SP List (I-REAP)'!$K:$K,'SP List (I-REAP)'!$J:$J,StatusFundModeSourceProv!$A9,'SP List (I-REAP)'!$Q:$Q,StatusFundModeSourceProv!$A$8,'SP List (I-REAP)'!$D:$D,$G$3)/1000000</f>
        <v>0</v>
      </c>
      <c r="D9" s="94" t="str">
        <f>SUMIFS('SP List (I-REAP)'!$L:$L,'SP List (I-REAP)'!$J:$J,StatusFundModeSourceProv!$A9,'SP List (I-REAP)'!$Q:$Q,StatusFundModeSourceProv!$A$8,'SP List (I-REAP)'!$D:$D,$G$3)/1000000</f>
        <v>0</v>
      </c>
      <c r="E9" s="94" t="str">
        <f>+C9+D9</f>
        <v>0</v>
      </c>
      <c r="F9" s="94" t="str">
        <f>SUMIFS('SP List (I-REAP)'!$M:$M,'SP List (I-REAP)'!$J:$J,StatusFundModeSourceProv!$A9,'SP List (I-REAP)'!$Q:$Q,StatusFundModeSourceProv!$A$8,'SP List (I-REAP)'!$D:$D,$G$3)/1000000</f>
        <v>0</v>
      </c>
      <c r="G9" s="94" t="str">
        <f>SUMIFS('SP List (I-REAP)'!$N:$N,'SP List (I-REAP)'!$J:$J,StatusFundModeSourceProv!$A9,'SP List (I-REAP)'!$Q:$Q,StatusFundModeSourceProv!$A$8,'SP List (I-REAP)'!$D:$D,$G$3)/1000000</f>
        <v>0</v>
      </c>
      <c r="H9" s="94" t="str">
        <f>+E9+F9+G9</f>
        <v>0</v>
      </c>
    </row>
    <row r="10" spans="1:11" customHeight="1" ht="14.25">
      <c r="A10" s="92" t="s">
        <v>199</v>
      </c>
      <c r="B10" s="93" t="str">
        <f>COUNTIFS('SP List (I-REAP)'!$J:$J,StatusFundModeSourceProv!$A10,'SP List (I-REAP)'!$Q:$Q,StatusFundModeSourceProv!$A$8,'SP List (I-REAP)'!$D:$D,StatusFundModeSourceProv!$G$3)</f>
        <v>0</v>
      </c>
      <c r="C10" s="94" t="str">
        <f>SUMIFS('SP List (I-REAP)'!$K:$K,'SP List (I-REAP)'!$J:$J,StatusFundModeSourceProv!$A10,'SP List (I-REAP)'!$Q:$Q,StatusFundModeSourceProv!$A$8,'SP List (I-REAP)'!$D:$D,$G$3)/1000000</f>
        <v>0</v>
      </c>
      <c r="D10" s="94" t="str">
        <f>SUMIFS('SP List (I-REAP)'!$L:$L,'SP List (I-REAP)'!$J:$J,StatusFundModeSourceProv!$A10,'SP List (I-REAP)'!$Q:$Q,StatusFundModeSourceProv!$A$8,'SP List (I-REAP)'!$D:$D,$G$3)/1000000</f>
        <v>0</v>
      </c>
      <c r="E10" s="94" t="str">
        <f>+C10+D10</f>
        <v>0</v>
      </c>
      <c r="F10" s="94" t="str">
        <f>SUMIFS('SP List (I-REAP)'!$M:$M,'SP List (I-REAP)'!$J:$J,StatusFundModeSourceProv!$A10,'SP List (I-REAP)'!$Q:$Q,StatusFundModeSourceProv!$A$8,'SP List (I-REAP)'!$D:$D,$G$3)/1000000</f>
        <v>0</v>
      </c>
      <c r="G10" s="94" t="str">
        <f>SUMIFS('SP List (I-REAP)'!$N:$N,'SP List (I-REAP)'!$J:$J,StatusFundModeSourceProv!$A10,'SP List (I-REAP)'!$Q:$Q,StatusFundModeSourceProv!$A$8,'SP List (I-REAP)'!$D:$D,$G$3)/1000000</f>
        <v>0</v>
      </c>
      <c r="H10" s="94" t="str">
        <f>+E10+F10+G10</f>
        <v>0</v>
      </c>
    </row>
    <row r="11" spans="1:11" customHeight="1" ht="14.25">
      <c r="A11" s="92" t="s">
        <v>135</v>
      </c>
      <c r="B11" s="93" t="str">
        <f>COUNTIFS('SP List (I-REAP)'!$J:$J,StatusFundModeSourceProv!$A11,'SP List (I-REAP)'!$Q:$Q,StatusFundModeSourceProv!$A$8,'SP List (I-REAP)'!$D:$D,StatusFundModeSourceProv!$G$3)</f>
        <v>0</v>
      </c>
      <c r="C11" s="94" t="str">
        <f>SUMIFS('SP List (I-REAP)'!$K:$K,'SP List (I-REAP)'!$J:$J,StatusFundModeSourceProv!$A11,'SP List (I-REAP)'!$Q:$Q,StatusFundModeSourceProv!$A$8,'SP List (I-REAP)'!$D:$D,$G$3)/1000000</f>
        <v>0</v>
      </c>
      <c r="D11" s="94" t="str">
        <f>SUMIFS('SP List (I-REAP)'!$L:$L,'SP List (I-REAP)'!$J:$J,StatusFundModeSourceProv!$A11,'SP List (I-REAP)'!$Q:$Q,StatusFundModeSourceProv!$A$8,'SP List (I-REAP)'!$D:$D,$G$3)/1000000</f>
        <v>0</v>
      </c>
      <c r="E11" s="94" t="str">
        <f>+C11+D11</f>
        <v>0</v>
      </c>
      <c r="F11" s="94" t="str">
        <f>SUMIFS('SP List (I-REAP)'!$M:$M,'SP List (I-REAP)'!$J:$J,StatusFundModeSourceProv!$A11,'SP List (I-REAP)'!$Q:$Q,StatusFundModeSourceProv!$A$8,'SP List (I-REAP)'!$D:$D,$G$3)/1000000</f>
        <v>0</v>
      </c>
      <c r="G11" s="94" t="str">
        <f>SUMIFS('SP List (I-REAP)'!$N:$N,'SP List (I-REAP)'!$J:$J,StatusFundModeSourceProv!$A11,'SP List (I-REAP)'!$Q:$Q,StatusFundModeSourceProv!$A$8,'SP List (I-REAP)'!$D:$D,$G$3)/1000000</f>
        <v>0</v>
      </c>
      <c r="H11" s="94" t="str">
        <f>+E11+F11+G11</f>
        <v>0</v>
      </c>
    </row>
    <row r="12" spans="1:11" customHeight="1" ht="14.25">
      <c r="A12" s="89" t="s">
        <v>2012</v>
      </c>
      <c r="B12" s="95" t="str">
        <f>+B13</f>
        <v>0</v>
      </c>
      <c r="C12" s="96" t="str">
        <f>+C13</f>
        <v>0</v>
      </c>
      <c r="D12" s="96" t="str">
        <f>+D13</f>
        <v>0</v>
      </c>
      <c r="E12" s="96" t="str">
        <f>+E13</f>
        <v>0</v>
      </c>
      <c r="F12" s="96" t="str">
        <f>+F13</f>
        <v>0</v>
      </c>
      <c r="G12" s="96" t="str">
        <f>+G13</f>
        <v>0</v>
      </c>
      <c r="H12" s="96" t="str">
        <f>+H13</f>
        <v>0</v>
      </c>
    </row>
    <row r="13" spans="1:11" customHeight="1" ht="14.25">
      <c r="A13" s="97" t="s">
        <v>2013</v>
      </c>
      <c r="B13" s="98" t="str">
        <f>+B14+B18+B22</f>
        <v>0</v>
      </c>
      <c r="C13" s="99" t="str">
        <f>+C14+C18+C22</f>
        <v>0</v>
      </c>
      <c r="D13" s="99" t="str">
        <f>+D14+D18+D22</f>
        <v>0</v>
      </c>
      <c r="E13" s="99" t="str">
        <f>+E14+E18+E22</f>
        <v>0</v>
      </c>
      <c r="F13" s="99" t="str">
        <f>+F14+F18+F22</f>
        <v>0</v>
      </c>
      <c r="G13" s="99" t="str">
        <f>+G14+G18+G22</f>
        <v>0</v>
      </c>
      <c r="H13" s="99" t="str">
        <f>+H14+H18+H22</f>
        <v>0</v>
      </c>
    </row>
    <row r="14" spans="1:11" customHeight="1" ht="14.25">
      <c r="A14" s="100" t="s">
        <v>2014</v>
      </c>
      <c r="B14" s="101" t="str">
        <f>SUM(B15:B17)</f>
        <v>0</v>
      </c>
      <c r="C14" s="102" t="str">
        <f>SUM(C15:C17)</f>
        <v>0</v>
      </c>
      <c r="D14" s="102" t="str">
        <f>SUM(D15:D17)</f>
        <v>0</v>
      </c>
      <c r="E14" s="102" t="str">
        <f>SUM(E15:E17)</f>
        <v>0</v>
      </c>
      <c r="F14" s="102" t="str">
        <f>SUM(F15:F17)</f>
        <v>0</v>
      </c>
      <c r="G14" s="102" t="str">
        <f>SUM(G15:G17)</f>
        <v>0</v>
      </c>
      <c r="H14" s="102" t="str">
        <f>SUM(H15:H17)</f>
        <v>0</v>
      </c>
    </row>
    <row r="15" spans="1:11" customHeight="1" ht="14.25">
      <c r="A15" s="92" t="s">
        <v>292</v>
      </c>
      <c r="B15" s="93" t="str">
        <f>COUNTIFS('SP List (I-REAP)'!$J:$J,StatusFundModeSourceProv!$A15,'SP List (I-REAP)'!$Q:$Q,StatusFundModeSourceProv!$A$14,'SP List (I-REAP)'!$D:$D,StatusFundModeSourceProv!$G$3)</f>
        <v>0</v>
      </c>
      <c r="C15" s="94" t="str">
        <f>SUMIFS('SP List (I-REAP)'!$K:$K,'SP List (I-REAP)'!$J:$J,StatusFundModeSourceProv!$A15,'SP List (I-REAP)'!$Q:$Q,StatusFundModeSourceProv!$A$14,'SP List (I-REAP)'!$D:$D,$G$3)/1000000</f>
        <v>0</v>
      </c>
      <c r="D15" s="94" t="str">
        <f>SUMIFS('SP List (I-REAP)'!$L:$L,'SP List (I-REAP)'!$J:$J,StatusFundModeSourceProv!$A15,'SP List (I-REAP)'!$Q:$Q,StatusFundModeSourceProv!$A$14,'SP List (I-REAP)'!$D:$D,$G$3)/1000000</f>
        <v>0</v>
      </c>
      <c r="E15" s="94" t="str">
        <f>+C15+D15</f>
        <v>0</v>
      </c>
      <c r="F15" s="94" t="str">
        <f>SUMIFS('SP List (I-REAP)'!$M:$M,'SP List (I-REAP)'!$J:$J,StatusFundModeSourceProv!$A15,'SP List (I-REAP)'!$Q:$Q,StatusFundModeSourceProv!$A$14,'SP List (I-REAP)'!$D:$D,$G$3)/1000000</f>
        <v>0</v>
      </c>
      <c r="G15" s="94" t="str">
        <f>SUMIFS('SP List (I-REAP)'!$N:$N,'SP List (I-REAP)'!$J:$J,StatusFundModeSourceProv!$A15,'SP List (I-REAP)'!$Q:$Q,StatusFundModeSourceProv!$A$14,'SP List (I-REAP)'!$D:$D,$G$3)/1000000</f>
        <v>0</v>
      </c>
      <c r="H15" s="94" t="str">
        <f>+E15+F15+G15</f>
        <v>0</v>
      </c>
    </row>
    <row r="16" spans="1:11" customHeight="1" ht="14.25">
      <c r="A16" s="92" t="s">
        <v>199</v>
      </c>
      <c r="B16" s="93" t="str">
        <f>COUNTIFS('SP List (I-REAP)'!$J:$J,StatusFundModeSourceProv!$A16,'SP List (I-REAP)'!$Q:$Q,StatusFundModeSourceProv!$A$14,'SP List (I-REAP)'!$D:$D,StatusFundModeSourceProv!$G$3)</f>
        <v>0</v>
      </c>
      <c r="C16" s="94" t="str">
        <f>SUMIFS('SP List (I-REAP)'!$K:$K,'SP List (I-REAP)'!$J:$J,StatusFundModeSourceProv!$A16,'SP List (I-REAP)'!$Q:$Q,StatusFundModeSourceProv!$A$14,'SP List (I-REAP)'!$D:$D,$G$3)/1000000</f>
        <v>0</v>
      </c>
      <c r="D16" s="94" t="str">
        <f>SUMIFS('SP List (I-REAP)'!$L:$L,'SP List (I-REAP)'!$J:$J,StatusFundModeSourceProv!$A16,'SP List (I-REAP)'!$Q:$Q,StatusFundModeSourceProv!$A$14,'SP List (I-REAP)'!$D:$D,$G$3)/1000000</f>
        <v>0</v>
      </c>
      <c r="E16" s="94" t="str">
        <f>+C16+D16</f>
        <v>0</v>
      </c>
      <c r="F16" s="94" t="str">
        <f>SUMIFS('SP List (I-REAP)'!$M:$M,'SP List (I-REAP)'!$J:$J,StatusFundModeSourceProv!$A16,'SP List (I-REAP)'!$Q:$Q,StatusFundModeSourceProv!$A$14,'SP List (I-REAP)'!$D:$D,$G$3)/1000000</f>
        <v>0</v>
      </c>
      <c r="G16" s="94" t="str">
        <f>SUMIFS('SP List (I-REAP)'!$N:$N,'SP List (I-REAP)'!$J:$J,StatusFundModeSourceProv!$A16,'SP List (I-REAP)'!$Q:$Q,StatusFundModeSourceProv!$A$14,'SP List (I-REAP)'!$D:$D,$G$3)/1000000</f>
        <v>0</v>
      </c>
      <c r="H16" s="94" t="str">
        <f>+E16+F16+G16</f>
        <v>0</v>
      </c>
    </row>
    <row r="17" spans="1:11" customHeight="1" ht="14.25">
      <c r="A17" s="92" t="s">
        <v>135</v>
      </c>
      <c r="B17" s="93" t="str">
        <f>COUNTIFS('SP List (I-REAP)'!$J:$J,StatusFundModeSourceProv!$A17,'SP List (I-REAP)'!$Q:$Q,StatusFundModeSourceProv!$A$14,'SP List (I-REAP)'!$D:$D,StatusFundModeSourceProv!$G$3)</f>
        <v>0</v>
      </c>
      <c r="C17" s="94" t="str">
        <f>SUMIFS('SP List (I-REAP)'!$K:$K,'SP List (I-REAP)'!$J:$J,StatusFundModeSourceProv!$A17,'SP List (I-REAP)'!$Q:$Q,StatusFundModeSourceProv!$A$14,'SP List (I-REAP)'!$D:$D,$G$3)/1000000</f>
        <v>0</v>
      </c>
      <c r="D17" s="94" t="str">
        <f>SUMIFS('SP List (I-REAP)'!$L:$L,'SP List (I-REAP)'!$J:$J,StatusFundModeSourceProv!$A17,'SP List (I-REAP)'!$Q:$Q,StatusFundModeSourceProv!$A$14,'SP List (I-REAP)'!$D:$D,$G$3)/1000000</f>
        <v>0</v>
      </c>
      <c r="E17" s="94" t="str">
        <f>+C17+D17</f>
        <v>0</v>
      </c>
      <c r="F17" s="94" t="str">
        <f>SUMIFS('SP List (I-REAP)'!$M:$M,'SP List (I-REAP)'!$J:$J,StatusFundModeSourceProv!$A17,'SP List (I-REAP)'!$Q:$Q,StatusFundModeSourceProv!$A$14,'SP List (I-REAP)'!$D:$D,$G$3)/1000000</f>
        <v>0</v>
      </c>
      <c r="G17" s="94" t="str">
        <f>SUMIFS('SP List (I-REAP)'!$N:$N,'SP List (I-REAP)'!$J:$J,StatusFundModeSourceProv!$A17,'SP List (I-REAP)'!$Q:$Q,StatusFundModeSourceProv!$A$14,'SP List (I-REAP)'!$D:$D,$G$3)/1000000</f>
        <v>0</v>
      </c>
      <c r="H17" s="94" t="str">
        <f>+E17+F17+G17</f>
        <v>0</v>
      </c>
    </row>
    <row r="18" spans="1:11">
      <c r="A18" s="103" t="s">
        <v>865</v>
      </c>
      <c r="B18" s="101" t="str">
        <f>SUM(B19:B21)</f>
        <v>0</v>
      </c>
      <c r="C18" s="102" t="str">
        <f>SUM(C19:C21)</f>
        <v>0</v>
      </c>
      <c r="D18" s="102" t="str">
        <f>SUM(D19:D21)</f>
        <v>0</v>
      </c>
      <c r="E18" s="102" t="str">
        <f>SUM(E19:E21)</f>
        <v>0</v>
      </c>
      <c r="F18" s="102" t="str">
        <f>SUM(F19:F21)</f>
        <v>0</v>
      </c>
      <c r="G18" s="102" t="str">
        <f>SUM(G19:G21)</f>
        <v>0</v>
      </c>
      <c r="H18" s="102" t="str">
        <f>SUM(H19:H21)</f>
        <v>0</v>
      </c>
    </row>
    <row r="19" spans="1:11">
      <c r="A19" s="92" t="s">
        <v>292</v>
      </c>
      <c r="B19" s="93" t="str">
        <f>COUNTIFS('SP List (I-REAP)'!$J:$J,StatusFundModeSourceProv!$A19,'SP List (I-REAP)'!$Q:$Q,StatusFundModeSourceProv!$A$18,'SP List (I-REAP)'!$D:$D,StatusFundModeSourceProv!$G$3)</f>
        <v>0</v>
      </c>
      <c r="C19" s="94" t="str">
        <f>SUMIFS('SP List (I-REAP)'!$K:$K,'SP List (I-REAP)'!$J:$J,StatusFundModeSourceProv!$A19,'SP List (I-REAP)'!$Q:$Q,StatusFundModeSourceProv!$A$18,'SP List (I-REAP)'!$D:$D,$G$3)/1000000</f>
        <v>0</v>
      </c>
      <c r="D19" s="94" t="str">
        <f>SUMIFS('SP List (I-REAP)'!$L:$L,'SP List (I-REAP)'!$J:$J,StatusFundModeSourceProv!$A19,'SP List (I-REAP)'!$Q:$Q,StatusFundModeSourceProv!$A$18,'SP List (I-REAP)'!$D:$D,$G$3)/1000000</f>
        <v>0</v>
      </c>
      <c r="E19" s="94" t="str">
        <f>+C19+D19</f>
        <v>0</v>
      </c>
      <c r="F19" s="94" t="str">
        <f>SUMIFS('SP List (I-REAP)'!$M:$M,'SP List (I-REAP)'!$J:$J,StatusFundModeSourceProv!$A19,'SP List (I-REAP)'!$Q:$Q,StatusFundModeSourceProv!$A$18,'SP List (I-REAP)'!$D:$D,$G$3)/1000000</f>
        <v>0</v>
      </c>
      <c r="G19" s="94" t="str">
        <f>SUMIFS('SP List (I-REAP)'!$N:$N,'SP List (I-REAP)'!$J:$J,StatusFundModeSourceProv!$A19,'SP List (I-REAP)'!$Q:$Q,StatusFundModeSourceProv!$A$18,'SP List (I-REAP)'!$D:$D,$G$3)/1000000</f>
        <v>0</v>
      </c>
      <c r="H19" s="94" t="str">
        <f>+E19+F19+G19</f>
        <v>0</v>
      </c>
    </row>
    <row r="20" spans="1:11">
      <c r="A20" s="92" t="s">
        <v>199</v>
      </c>
      <c r="B20" s="93" t="str">
        <f>COUNTIFS('SP List (I-REAP)'!$J:$J,StatusFundModeSourceProv!$A20,'SP List (I-REAP)'!$Q:$Q,StatusFundModeSourceProv!$A$18,'SP List (I-REAP)'!$D:$D,StatusFundModeSourceProv!$G$3)</f>
        <v>0</v>
      </c>
      <c r="C20" s="94" t="str">
        <f>SUMIFS('SP List (I-REAP)'!$K:$K,'SP List (I-REAP)'!$J:$J,StatusFundModeSourceProv!$A20,'SP List (I-REAP)'!$Q:$Q,StatusFundModeSourceProv!$A$18,'SP List (I-REAP)'!$D:$D,$G$3)/1000000</f>
        <v>0</v>
      </c>
      <c r="D20" s="94" t="str">
        <f>SUMIFS('SP List (I-REAP)'!$L:$L,'SP List (I-REAP)'!$J:$J,StatusFundModeSourceProv!$A20,'SP List (I-REAP)'!$Q:$Q,StatusFundModeSourceProv!$A$18,'SP List (I-REAP)'!$D:$D,$G$3)/1000000</f>
        <v>0</v>
      </c>
      <c r="E20" s="94" t="str">
        <f>+C20+D20</f>
        <v>0</v>
      </c>
      <c r="F20" s="94" t="str">
        <f>SUMIFS('SP List (I-REAP)'!$M:$M,'SP List (I-REAP)'!$J:$J,StatusFundModeSourceProv!$A20,'SP List (I-REAP)'!$Q:$Q,StatusFundModeSourceProv!$A$18,'SP List (I-REAP)'!$D:$D,$G$3)/1000000</f>
        <v>0</v>
      </c>
      <c r="G20" s="94" t="str">
        <f>SUMIFS('SP List (I-REAP)'!$N:$N,'SP List (I-REAP)'!$J:$J,StatusFundModeSourceProv!$A20,'SP List (I-REAP)'!$Q:$Q,StatusFundModeSourceProv!$A$18,'SP List (I-REAP)'!$D:$D,$G$3)/1000000</f>
        <v>0</v>
      </c>
      <c r="H20" s="94" t="str">
        <f>+E20+F20+G20</f>
        <v>0</v>
      </c>
    </row>
    <row r="21" spans="1:11">
      <c r="A21" s="92" t="s">
        <v>135</v>
      </c>
      <c r="B21" s="93" t="str">
        <f>COUNTIFS('SP List (I-REAP)'!$J:$J,StatusFundModeSourceProv!$A21,'SP List (I-REAP)'!$Q:$Q,StatusFundModeSourceProv!$A$18,'SP List (I-REAP)'!$D:$D,StatusFundModeSourceProv!$G$3)</f>
        <v>0</v>
      </c>
      <c r="C21" s="94" t="str">
        <f>SUMIFS('SP List (I-REAP)'!$K:$K,'SP List (I-REAP)'!$J:$J,StatusFundModeSourceProv!$A21,'SP List (I-REAP)'!$Q:$Q,StatusFundModeSourceProv!$A$18,'SP List (I-REAP)'!$D:$D,$G$3)/1000000</f>
        <v>0</v>
      </c>
      <c r="D21" s="94" t="str">
        <f>SUMIFS('SP List (I-REAP)'!$L:$L,'SP List (I-REAP)'!$J:$J,StatusFundModeSourceProv!$A21,'SP List (I-REAP)'!$Q:$Q,StatusFundModeSourceProv!$A$18,'SP List (I-REAP)'!$D:$D,$G$3)/1000000</f>
        <v>0</v>
      </c>
      <c r="E21" s="94" t="str">
        <f>+C21+D21</f>
        <v>0</v>
      </c>
      <c r="F21" s="94" t="str">
        <f>SUMIFS('SP List (I-REAP)'!$M:$M,'SP List (I-REAP)'!$J:$J,StatusFundModeSourceProv!$A21,'SP List (I-REAP)'!$Q:$Q,StatusFundModeSourceProv!$A$18,'SP List (I-REAP)'!$D:$D,$G$3)/1000000</f>
        <v>0</v>
      </c>
      <c r="G21" s="94" t="str">
        <f>SUMIFS('SP List (I-REAP)'!$N:$N,'SP List (I-REAP)'!$J:$J,StatusFundModeSourceProv!$A21,'SP List (I-REAP)'!$Q:$Q,StatusFundModeSourceProv!$A$18,'SP List (I-REAP)'!$D:$D,$G$3)/1000000</f>
        <v>0</v>
      </c>
      <c r="H21" s="94" t="str">
        <f>+E21+F21+G21</f>
        <v>0</v>
      </c>
    </row>
    <row r="22" spans="1:11" customHeight="1" ht="14.25">
      <c r="A22" s="160" t="s">
        <v>2015</v>
      </c>
      <c r="B22" s="101" t="str">
        <f>SUM(B23:B25)</f>
        <v>0</v>
      </c>
      <c r="C22" s="102" t="str">
        <f>SUM(C23:C25)</f>
        <v>0</v>
      </c>
      <c r="D22" s="102" t="str">
        <f>SUM(D23:D25)</f>
        <v>0</v>
      </c>
      <c r="E22" s="102" t="str">
        <f>SUM(E23:E25)</f>
        <v>0</v>
      </c>
      <c r="F22" s="102" t="str">
        <f>SUM(F23:F25)</f>
        <v>0</v>
      </c>
      <c r="G22" s="102" t="str">
        <f>SUM(G23:G25)</f>
        <v>0</v>
      </c>
      <c r="H22" s="102" t="str">
        <f>SUM(H23:H25)</f>
        <v>0</v>
      </c>
    </row>
    <row r="23" spans="1:11" customHeight="1" ht="14.25">
      <c r="A23" s="92" t="s">
        <v>292</v>
      </c>
      <c r="B23" s="93" t="str">
        <f>COUNTIFS('SP List (I-REAP)'!$J:$J,StatusFundModeSourceProv!$A23,'SP List (I-REAP)'!$Q:$Q,StatusFundModeSourceProv!$A$22,'SP List (I-REAP)'!$D:$D,StatusFundModeSourceProv!$G$3)</f>
        <v>0</v>
      </c>
      <c r="C23" s="94" t="str">
        <f>SUMIFS('SP List (I-REAP)'!$K:$K,'SP List (I-REAP)'!$J:$J,StatusFundModeSourceProv!$A23,'SP List (I-REAP)'!$Q:$Q,StatusFundModeSourceProv!$A$22,'SP List (I-REAP)'!$D:$D,$G$3)/1000000</f>
        <v>0</v>
      </c>
      <c r="D23" s="94" t="str">
        <f>SUMIFS('SP List (I-REAP)'!$L:$L,'SP List (I-REAP)'!$J:$J,StatusFundModeSourceProv!$A23,'SP List (I-REAP)'!$Q:$Q,StatusFundModeSourceProv!$A$22,'SP List (I-REAP)'!$D:$D,$G$3)/1000000</f>
        <v>0</v>
      </c>
      <c r="E23" s="94" t="str">
        <f>+C23+D23</f>
        <v>0</v>
      </c>
      <c r="F23" s="94" t="str">
        <f>SUMIFS('SP List (I-REAP)'!$M:$M,'SP List (I-REAP)'!$J:$J,StatusFundModeSourceProv!$A23,'SP List (I-REAP)'!$Q:$Q,StatusFundModeSourceProv!$A$22,'SP List (I-REAP)'!$D:$D,$G$3)/1000000</f>
        <v>0</v>
      </c>
      <c r="G23" s="94" t="str">
        <f>SUMIFS('SP List (I-REAP)'!$N:$N,'SP List (I-REAP)'!$J:$J,StatusFundModeSourceProv!$A23,'SP List (I-REAP)'!$Q:$Q,StatusFundModeSourceProv!$A$22,'SP List (I-REAP)'!$D:$D,$G$3)/1000000</f>
        <v>0</v>
      </c>
      <c r="H23" s="94" t="str">
        <f>+E23+F23+G23</f>
        <v>0</v>
      </c>
    </row>
    <row r="24" spans="1:11" customHeight="1" ht="14.25">
      <c r="A24" s="92" t="s">
        <v>199</v>
      </c>
      <c r="B24" s="93" t="str">
        <f>COUNTIFS('SP List (I-REAP)'!$J:$J,StatusFundModeSourceProv!$A24,'SP List (I-REAP)'!$Q:$Q,StatusFundModeSourceProv!$A$22,'SP List (I-REAP)'!$D:$D,StatusFundModeSourceProv!$G$3)</f>
        <v>0</v>
      </c>
      <c r="C24" s="94" t="str">
        <f>SUMIFS('SP List (I-REAP)'!$K:$K,'SP List (I-REAP)'!$J:$J,StatusFundModeSourceProv!$A24,'SP List (I-REAP)'!$Q:$Q,StatusFundModeSourceProv!$A$22,'SP List (I-REAP)'!$D:$D,$G$3)/1000000</f>
        <v>0</v>
      </c>
      <c r="D24" s="94" t="str">
        <f>SUMIFS('SP List (I-REAP)'!$L:$L,'SP List (I-REAP)'!$J:$J,StatusFundModeSourceProv!$A24,'SP List (I-REAP)'!$Q:$Q,StatusFundModeSourceProv!$A$22,'SP List (I-REAP)'!$D:$D,$G$3)/1000000</f>
        <v>0</v>
      </c>
      <c r="E24" s="94" t="str">
        <f>+C24+D24</f>
        <v>0</v>
      </c>
      <c r="F24" s="94" t="str">
        <f>SUMIFS('SP List (I-REAP)'!$M:$M,'SP List (I-REAP)'!$J:$J,StatusFundModeSourceProv!$A24,'SP List (I-REAP)'!$Q:$Q,StatusFundModeSourceProv!$A$22,'SP List (I-REAP)'!$D:$D,$G$3)/1000000</f>
        <v>0</v>
      </c>
      <c r="G24" s="94" t="str">
        <f>SUMIFS('SP List (I-REAP)'!$N:$N,'SP List (I-REAP)'!$J:$J,StatusFundModeSourceProv!$A24,'SP List (I-REAP)'!$Q:$Q,StatusFundModeSourceProv!$A$22,'SP List (I-REAP)'!$D:$D,$G$3)/1000000</f>
        <v>0</v>
      </c>
      <c r="H24" s="94" t="str">
        <f>+E24+F24+G24</f>
        <v>0</v>
      </c>
    </row>
    <row r="25" spans="1:11" customHeight="1" ht="14.25">
      <c r="A25" s="92" t="s">
        <v>135</v>
      </c>
      <c r="B25" s="93" t="str">
        <f>COUNTIFS('SP List (I-REAP)'!$J:$J,StatusFundModeSourceProv!$A25,'SP List (I-REAP)'!$Q:$Q,StatusFundModeSourceProv!$A$22,'SP List (I-REAP)'!$D:$D,StatusFundModeSourceProv!$G$3)</f>
        <v>0</v>
      </c>
      <c r="C25" s="94" t="str">
        <f>SUMIFS('SP List (I-REAP)'!$K:$K,'SP List (I-REAP)'!$J:$J,StatusFundModeSourceProv!$A25,'SP List (I-REAP)'!$Q:$Q,StatusFundModeSourceProv!$A$22,'SP List (I-REAP)'!$D:$D,$G$3)/1000000</f>
        <v>0</v>
      </c>
      <c r="D25" s="94" t="str">
        <f>SUMIFS('SP List (I-REAP)'!$L:$L,'SP List (I-REAP)'!$J:$J,StatusFundModeSourceProv!$A25,'SP List (I-REAP)'!$Q:$Q,StatusFundModeSourceProv!$A$22,'SP List (I-REAP)'!$D:$D,$G$3)/1000000</f>
        <v>0</v>
      </c>
      <c r="E25" s="94" t="str">
        <f>+C25+D25</f>
        <v>0</v>
      </c>
      <c r="F25" s="94" t="str">
        <f>SUMIFS('SP List (I-REAP)'!$M:$M,'SP List (I-REAP)'!$J:$J,StatusFundModeSourceProv!$A25,'SP List (I-REAP)'!$Q:$Q,StatusFundModeSourceProv!$A$22,'SP List (I-REAP)'!$D:$D,$G$3)/1000000</f>
        <v>0</v>
      </c>
      <c r="G25" s="94" t="str">
        <f>SUMIFS('SP List (I-REAP)'!$N:$N,'SP List (I-REAP)'!$J:$J,StatusFundModeSourceProv!$A25,'SP List (I-REAP)'!$Q:$Q,StatusFundModeSourceProv!$A$22,'SP List (I-REAP)'!$D:$D,$G$3)/1000000</f>
        <v>0</v>
      </c>
      <c r="H25" s="94" t="str">
        <f>+E25+F25+G25</f>
        <v>0</v>
      </c>
    </row>
    <row r="26" spans="1:11" customHeight="1" ht="14.25">
      <c r="A26" s="89" t="s">
        <v>2016</v>
      </c>
      <c r="B26" s="95" t="str">
        <f>+B27</f>
        <v>0</v>
      </c>
      <c r="C26" s="96" t="str">
        <f>+C27</f>
        <v>0</v>
      </c>
      <c r="D26" s="96" t="str">
        <f>+D27</f>
        <v>0</v>
      </c>
      <c r="E26" s="96" t="str">
        <f>+E27</f>
        <v>0</v>
      </c>
      <c r="F26" s="96" t="str">
        <f>+F27</f>
        <v>0</v>
      </c>
      <c r="G26" s="96" t="str">
        <f>+G27</f>
        <v>0</v>
      </c>
      <c r="H26" s="96" t="str">
        <f>+H27</f>
        <v>0</v>
      </c>
    </row>
    <row r="27" spans="1:11">
      <c r="A27" s="106" t="s">
        <v>913</v>
      </c>
      <c r="B27" s="104" t="str">
        <f>SUM(B28:B30)</f>
        <v>0</v>
      </c>
      <c r="C27" s="105" t="str">
        <f>SUM(C28:C30)</f>
        <v>0</v>
      </c>
      <c r="D27" s="105" t="str">
        <f>SUM(D28:D30)</f>
        <v>0</v>
      </c>
      <c r="E27" s="105" t="str">
        <f>SUM(E28:E30)</f>
        <v>0</v>
      </c>
      <c r="F27" s="105" t="str">
        <f>SUM(F28:F30)</f>
        <v>0</v>
      </c>
      <c r="G27" s="105" t="str">
        <f>SUM(G28:G30)</f>
        <v>0</v>
      </c>
      <c r="H27" s="105" t="str">
        <f>SUM(H28:H30)</f>
        <v>0</v>
      </c>
    </row>
    <row r="28" spans="1:11">
      <c r="A28" s="92" t="s">
        <v>292</v>
      </c>
      <c r="B28" s="93" t="str">
        <f>COUNTIFS('SP List (I-REAP)'!$J:$J,StatusFundModeSourceProv!$A28,'SP List (I-REAP)'!$Q:$Q,StatusFundModeSourceProv!$A$27,'SP List (I-REAP)'!$D:$D,StatusFundModeSourceProv!$G$3)</f>
        <v>0</v>
      </c>
      <c r="C28" s="94" t="str">
        <f>SUMIFS('SP List (I-REAP)'!$K:$K,'SP List (I-REAP)'!$J:$J,StatusFundModeSourceProv!$A28,'SP List (I-REAP)'!$Q:$Q,StatusFundModeSourceProv!$A$27,'SP List (I-REAP)'!$D:$D,$G$3)/1000000</f>
        <v>0</v>
      </c>
      <c r="D28" s="94" t="str">
        <f>SUMIFS('SP List (I-REAP)'!$L:$L,'SP List (I-REAP)'!$J:$J,StatusFundModeSourceProv!$A28,'SP List (I-REAP)'!$Q:$Q,StatusFundModeSourceProv!$A$27,'SP List (I-REAP)'!$D:$D,$G$3)/1000000</f>
        <v>0</v>
      </c>
      <c r="E28" s="94" t="str">
        <f>+C28+D28</f>
        <v>0</v>
      </c>
      <c r="F28" s="94" t="str">
        <f>SUMIFS('SP List (I-REAP)'!$M:$M,'SP List (I-REAP)'!$J:$J,StatusFundModeSourceProv!$A28,'SP List (I-REAP)'!$Q:$Q,StatusFundModeSourceProv!$A$27,'SP List (I-REAP)'!$D:$D,$G$3)/1000000</f>
        <v>0</v>
      </c>
      <c r="G28" s="94" t="str">
        <f>SUMIFS('SP List (I-REAP)'!$N:$N,'SP List (I-REAP)'!$J:$J,StatusFundModeSourceProv!$A28,'SP List (I-REAP)'!$Q:$Q,StatusFundModeSourceProv!$A$27,'SP List (I-REAP)'!$D:$D,$G$3)/1000000</f>
        <v>0</v>
      </c>
      <c r="H28" s="94" t="str">
        <f>+E28+F28+G28</f>
        <v>0</v>
      </c>
    </row>
    <row r="29" spans="1:11">
      <c r="A29" s="92" t="s">
        <v>199</v>
      </c>
      <c r="B29" s="93" t="str">
        <f>COUNTIFS('SP List (I-REAP)'!$J:$J,StatusFundModeSourceProv!$A29,'SP List (I-REAP)'!$Q:$Q,StatusFundModeSourceProv!$A$27,'SP List (I-REAP)'!$D:$D,StatusFundModeSourceProv!$G$3)</f>
        <v>0</v>
      </c>
      <c r="C29" s="94" t="str">
        <f>SUMIFS('SP List (I-REAP)'!$K:$K,'SP List (I-REAP)'!$J:$J,StatusFundModeSourceProv!$A29,'SP List (I-REAP)'!$Q:$Q,StatusFundModeSourceProv!$A$27,'SP List (I-REAP)'!$D:$D,$G$3)/1000000</f>
        <v>0</v>
      </c>
      <c r="D29" s="94" t="str">
        <f>SUMIFS('SP List (I-REAP)'!$L:$L,'SP List (I-REAP)'!$J:$J,StatusFundModeSourceProv!$A29,'SP List (I-REAP)'!$Q:$Q,StatusFundModeSourceProv!$A$27,'SP List (I-REAP)'!$D:$D,$G$3)/1000000</f>
        <v>0</v>
      </c>
      <c r="E29" s="94" t="str">
        <f>+C29+D29</f>
        <v>0</v>
      </c>
      <c r="F29" s="94" t="str">
        <f>SUMIFS('SP List (I-REAP)'!$M:$M,'SP List (I-REAP)'!$J:$J,StatusFundModeSourceProv!$A29,'SP List (I-REAP)'!$Q:$Q,StatusFundModeSourceProv!$A$27,'SP List (I-REAP)'!$D:$D,$G$3)/1000000</f>
        <v>0</v>
      </c>
      <c r="G29" s="94" t="str">
        <f>SUMIFS('SP List (I-REAP)'!$N:$N,'SP List (I-REAP)'!$J:$J,StatusFundModeSourceProv!$A29,'SP List (I-REAP)'!$Q:$Q,StatusFundModeSourceProv!$A$27,'SP List (I-REAP)'!$D:$D,$G$3)/1000000</f>
        <v>0</v>
      </c>
      <c r="H29" s="94" t="str">
        <f>+E29+F29+G29</f>
        <v>0</v>
      </c>
    </row>
    <row r="30" spans="1:11">
      <c r="A30" s="92" t="s">
        <v>135</v>
      </c>
      <c r="B30" s="93" t="str">
        <f>COUNTIFS('SP List (I-REAP)'!$J:$J,StatusFundModeSourceProv!$A30,'SP List (I-REAP)'!$Q:$Q,StatusFundModeSourceProv!$A$27,'SP List (I-REAP)'!$D:$D,StatusFundModeSourceProv!$G$3)</f>
        <v>0</v>
      </c>
      <c r="C30" s="94" t="str">
        <f>SUMIFS('SP List (I-REAP)'!$K:$K,'SP List (I-REAP)'!$J:$J,StatusFundModeSourceProv!$A30,'SP List (I-REAP)'!$Q:$Q,StatusFundModeSourceProv!$A$27,'SP List (I-REAP)'!$D:$D,$G$3)/1000000</f>
        <v>0</v>
      </c>
      <c r="D30" s="94" t="str">
        <f>SUMIFS('SP List (I-REAP)'!$L:$L,'SP List (I-REAP)'!$J:$J,StatusFundModeSourceProv!$A30,'SP List (I-REAP)'!$Q:$Q,StatusFundModeSourceProv!$A$27,'SP List (I-REAP)'!$D:$D,$G$3)/1000000</f>
        <v>0</v>
      </c>
      <c r="E30" s="94" t="str">
        <f>+C30+D30</f>
        <v>0</v>
      </c>
      <c r="F30" s="94" t="str">
        <f>SUMIFS('SP List (I-REAP)'!$M:$M,'SP List (I-REAP)'!$J:$J,StatusFundModeSourceProv!$A30,'SP List (I-REAP)'!$Q:$Q,StatusFundModeSourceProv!$A$27,'SP List (I-REAP)'!$D:$D,$G$3)/1000000</f>
        <v>0</v>
      </c>
      <c r="G30" s="94" t="str">
        <f>SUMIFS('SP List (I-REAP)'!$N:$N,'SP List (I-REAP)'!$J:$J,StatusFundModeSourceProv!$A30,'SP List (I-REAP)'!$Q:$Q,StatusFundModeSourceProv!$A$27,'SP List (I-REAP)'!$D:$D,$G$3)/1000000</f>
        <v>0</v>
      </c>
      <c r="H30" s="94" t="str">
        <f>+E30+F30+G30</f>
        <v>0</v>
      </c>
    </row>
    <row r="31" spans="1:11" customHeight="1" ht="14.25">
      <c r="A31" s="85" t="s">
        <v>11</v>
      </c>
      <c r="B31" s="86" t="str">
        <f>+B36+B40+B32</f>
        <v>0</v>
      </c>
      <c r="C31" s="87" t="str">
        <f>+C36+C40+C32</f>
        <v>0</v>
      </c>
      <c r="D31" s="87" t="str">
        <f>+D36+D40+D32</f>
        <v>0</v>
      </c>
      <c r="E31" s="87" t="str">
        <f>+E36+E40+E32</f>
        <v>0</v>
      </c>
      <c r="F31" s="87" t="str">
        <f>+F36+F40+F32</f>
        <v>0</v>
      </c>
      <c r="G31" s="87" t="str">
        <f>+G36+G40+G32</f>
        <v>0</v>
      </c>
      <c r="H31" s="87" t="str">
        <f>+H36+H40+H32</f>
        <v>0</v>
      </c>
    </row>
    <row r="32" spans="1:11" customHeight="1" ht="14.25" s="110" customFormat="1">
      <c r="A32" s="107" t="s">
        <v>847</v>
      </c>
      <c r="B32" s="98" t="str">
        <f>SUM(B33:B35)</f>
        <v>0</v>
      </c>
      <c r="C32" s="108" t="str">
        <f>SUM(C33:C35)</f>
        <v>0</v>
      </c>
      <c r="D32" s="108" t="str">
        <f>SUM(D33:D35)</f>
        <v>0</v>
      </c>
      <c r="E32" s="108" t="str">
        <f>SUM(E33:E35)</f>
        <v>0</v>
      </c>
      <c r="F32" s="108" t="str">
        <f>SUM(F33:F35)</f>
        <v>0</v>
      </c>
      <c r="G32" s="108" t="str">
        <f>SUM(G33:G35)</f>
        <v>0</v>
      </c>
      <c r="H32" s="108" t="str">
        <f>SUM(H33:H35)</f>
        <v>0</v>
      </c>
      <c r="I32" s="109"/>
    </row>
    <row r="33" spans="1:11" customHeight="1" ht="14.25" s="110" customFormat="1">
      <c r="A33" s="92" t="s">
        <v>292</v>
      </c>
      <c r="B33" s="93" t="str">
        <f>COUNTIFS('SP List (I-REAP)'!$J:$J,StatusFundModeSourceProv!$A33,'SP List (I-REAP)'!$Q:$Q,StatusFundModeSourceProv!$A$32,'SP List (I-REAP)'!$D:$D,StatusFundModeSourceProv!$G$3)</f>
        <v>0</v>
      </c>
      <c r="C33" s="94" t="str">
        <f>SUMIFS('SP List (I-REAP)'!$K:$K,'SP List (I-REAP)'!$J:$J,StatusFundModeSourceProv!$A33,'SP List (I-REAP)'!$Q:$Q,StatusFundModeSourceProv!$A$32,'SP List (I-REAP)'!$D:$D,$G$3)/1000000</f>
        <v>0</v>
      </c>
      <c r="D33" s="94" t="str">
        <f>SUMIFS('SP List (I-REAP)'!$L:$L,'SP List (I-REAP)'!$J:$J,StatusFundModeSourceProv!$A33,'SP List (I-REAP)'!$Q:$Q,StatusFundModeSourceProv!$A$32,'SP List (I-REAP)'!$D:$D,$G$3)/1000000</f>
        <v>0</v>
      </c>
      <c r="E33" s="94" t="str">
        <f>+C33+D33</f>
        <v>0</v>
      </c>
      <c r="F33" s="94" t="str">
        <f>SUMIFS('SP List (I-REAP)'!$M:$M,'SP List (I-REAP)'!$J:$J,StatusFundModeSourceProv!$A33,'SP List (I-REAP)'!$Q:$Q,StatusFundModeSourceProv!$A$32,'SP List (I-REAP)'!$D:$D,$G$3)/1000000</f>
        <v>0</v>
      </c>
      <c r="G33" s="94" t="str">
        <f>SUMIFS('SP List (I-REAP)'!$N:$N,'SP List (I-REAP)'!$J:$J,StatusFundModeSourceProv!$A33,'SP List (I-REAP)'!$Q:$Q,StatusFundModeSourceProv!$A$32,'SP List (I-REAP)'!$D:$D,$G$3)/1000000</f>
        <v>0</v>
      </c>
      <c r="H33" s="94" t="str">
        <f>+E33+F33+G33</f>
        <v>0</v>
      </c>
      <c r="I33" s="109"/>
    </row>
    <row r="34" spans="1:11" customHeight="1" ht="14.25" s="110" customFormat="1">
      <c r="A34" s="92" t="s">
        <v>199</v>
      </c>
      <c r="B34" s="93" t="str">
        <f>COUNTIFS('SP List (I-REAP)'!$J:$J,StatusFundModeSourceProv!$A34,'SP List (I-REAP)'!$Q:$Q,StatusFundModeSourceProv!$A$32,'SP List (I-REAP)'!$D:$D,StatusFundModeSourceProv!$G$3)</f>
        <v>0</v>
      </c>
      <c r="C34" s="94" t="str">
        <f>SUMIFS('SP List (I-REAP)'!$K:$K,'SP List (I-REAP)'!$J:$J,StatusFundModeSourceProv!$A34,'SP List (I-REAP)'!$Q:$Q,StatusFundModeSourceProv!$A$32,'SP List (I-REAP)'!$D:$D,$G$3)/1000000</f>
        <v>0</v>
      </c>
      <c r="D34" s="94" t="str">
        <f>SUMIFS('SP List (I-REAP)'!$L:$L,'SP List (I-REAP)'!$J:$J,StatusFundModeSourceProv!$A34,'SP List (I-REAP)'!$Q:$Q,StatusFundModeSourceProv!$A$32,'SP List (I-REAP)'!$D:$D,$G$3)/1000000</f>
        <v>0</v>
      </c>
      <c r="E34" s="94" t="str">
        <f>+C34+D34</f>
        <v>0</v>
      </c>
      <c r="F34" s="94" t="str">
        <f>SUMIFS('SP List (I-REAP)'!$M:$M,'SP List (I-REAP)'!$J:$J,StatusFundModeSourceProv!$A34,'SP List (I-REAP)'!$Q:$Q,StatusFundModeSourceProv!$A$32,'SP List (I-REAP)'!$D:$D,$G$3)/1000000</f>
        <v>0</v>
      </c>
      <c r="G34" s="94" t="str">
        <f>SUMIFS('SP List (I-REAP)'!$N:$N,'SP List (I-REAP)'!$J:$J,StatusFundModeSourceProv!$A34,'SP List (I-REAP)'!$Q:$Q,StatusFundModeSourceProv!$A$32,'SP List (I-REAP)'!$D:$D,$G$3)/1000000</f>
        <v>0</v>
      </c>
      <c r="H34" s="94" t="str">
        <f>+E34+F34+G34</f>
        <v>0</v>
      </c>
      <c r="I34" s="109"/>
    </row>
    <row r="35" spans="1:11" customHeight="1" ht="14.25" s="110" customFormat="1">
      <c r="A35" s="92" t="s">
        <v>135</v>
      </c>
      <c r="B35" s="93" t="str">
        <f>COUNTIFS('SP List (I-REAP)'!$J:$J,StatusFundModeSourceProv!$A35,'SP List (I-REAP)'!$Q:$Q,StatusFundModeSourceProv!$A$32,'SP List (I-REAP)'!$D:$D,StatusFundModeSourceProv!$G$3)</f>
        <v>0</v>
      </c>
      <c r="C35" s="94" t="str">
        <f>SUMIFS('SP List (I-REAP)'!$K:$K,'SP List (I-REAP)'!$J:$J,StatusFundModeSourceProv!$A35,'SP List (I-REAP)'!$Q:$Q,StatusFundModeSourceProv!$A$32,'SP List (I-REAP)'!$D:$D,$G$3)/1000000</f>
        <v>0</v>
      </c>
      <c r="D35" s="94" t="str">
        <f>SUMIFS('SP List (I-REAP)'!$L:$L,'SP List (I-REAP)'!$J:$J,StatusFundModeSourceProv!$A35,'SP List (I-REAP)'!$Q:$Q,StatusFundModeSourceProv!$A$32,'SP List (I-REAP)'!$D:$D,$G$3)/1000000</f>
        <v>0</v>
      </c>
      <c r="E35" s="94" t="str">
        <f>+C35+D35</f>
        <v>0</v>
      </c>
      <c r="F35" s="94" t="str">
        <f>SUMIFS('SP List (I-REAP)'!$M:$M,'SP List (I-REAP)'!$J:$J,StatusFundModeSourceProv!$A35,'SP List (I-REAP)'!$Q:$Q,StatusFundModeSourceProv!$A$32,'SP List (I-REAP)'!$D:$D,$G$3)/1000000</f>
        <v>0</v>
      </c>
      <c r="G35" s="94" t="str">
        <f>SUMIFS('SP List (I-REAP)'!$N:$N,'SP List (I-REAP)'!$J:$J,StatusFundModeSourceProv!$A35,'SP List (I-REAP)'!$Q:$Q,StatusFundModeSourceProv!$A$32,'SP List (I-REAP)'!$D:$D,$G$3)/1000000</f>
        <v>0</v>
      </c>
      <c r="H35" s="94" t="str">
        <f>+E35+F35+G35</f>
        <v>0</v>
      </c>
      <c r="I35" s="109"/>
    </row>
    <row r="36" spans="1:11" customHeight="1" ht="15">
      <c r="A36" s="111" t="s">
        <v>842</v>
      </c>
      <c r="B36" s="104" t="str">
        <f>SUM(B37:B39)</f>
        <v>0</v>
      </c>
      <c r="C36" s="105" t="str">
        <f>SUM(C37:C39)</f>
        <v>0</v>
      </c>
      <c r="D36" s="105" t="str">
        <f>SUM(D37:D39)</f>
        <v>0</v>
      </c>
      <c r="E36" s="105" t="str">
        <f>SUM(E37:E39)</f>
        <v>0</v>
      </c>
      <c r="F36" s="105" t="str">
        <f>SUM(F37:F39)</f>
        <v>0</v>
      </c>
      <c r="G36" s="105" t="str">
        <f>SUM(G37:G39)</f>
        <v>0</v>
      </c>
      <c r="H36" s="105" t="str">
        <f>SUM(H37:H39)</f>
        <v>0</v>
      </c>
    </row>
    <row r="37" spans="1:11" customHeight="1" ht="15">
      <c r="A37" s="92" t="s">
        <v>292</v>
      </c>
      <c r="B37" s="93" t="str">
        <f>COUNTIFS('SP List (I-REAP)'!$J:$J,StatusFundModeSourceProv!$A37,'SP List (I-REAP)'!$Q:$Q,StatusFundModeSourceProv!$A$36,'SP List (I-REAP)'!$D:$D,StatusFundModeSourceProv!$G$3)</f>
        <v>0</v>
      </c>
      <c r="C37" s="94" t="str">
        <f>SUMIFS('SP List (I-REAP)'!$K:$K,'SP List (I-REAP)'!$J:$J,StatusFundModeSourceProv!$A37,'SP List (I-REAP)'!$Q:$Q,StatusFundModeSourceProv!$A$36,'SP List (I-REAP)'!$D:$D,$G$3)/1000000</f>
        <v>0</v>
      </c>
      <c r="D37" s="94" t="str">
        <f>SUMIFS('SP List (I-REAP)'!$L:$L,'SP List (I-REAP)'!$J:$J,StatusFundModeSourceProv!$A37,'SP List (I-REAP)'!$Q:$Q,StatusFundModeSourceProv!$A$36,'SP List (I-REAP)'!$D:$D,$G$3)/1000000</f>
        <v>0</v>
      </c>
      <c r="E37" s="94" t="str">
        <f>+C37+D37</f>
        <v>0</v>
      </c>
      <c r="F37" s="94" t="str">
        <f>SUMIFS('SP List (I-REAP)'!$M:$M,'SP List (I-REAP)'!$J:$J,StatusFundModeSourceProv!$A37,'SP List (I-REAP)'!$Q:$Q,StatusFundModeSourceProv!$A$36,'SP List (I-REAP)'!$D:$D,$G$3)/1000000</f>
        <v>0</v>
      </c>
      <c r="G37" s="94" t="str">
        <f>SUMIFS('SP List (I-REAP)'!$N:$N,'SP List (I-REAP)'!$J:$J,StatusFundModeSourceProv!$A37,'SP List (I-REAP)'!$Q:$Q,StatusFundModeSourceProv!$A$36,'SP List (I-REAP)'!$D:$D,$G$3)/1000000</f>
        <v>0</v>
      </c>
      <c r="H37" s="94" t="str">
        <f>+E37+F37+G37</f>
        <v>0</v>
      </c>
    </row>
    <row r="38" spans="1:11" customHeight="1" ht="15">
      <c r="A38" s="92" t="s">
        <v>199</v>
      </c>
      <c r="B38" s="93" t="str">
        <f>COUNTIFS('SP List (I-REAP)'!$J:$J,StatusFundModeSourceProv!$A38,'SP List (I-REAP)'!$Q:$Q,StatusFundModeSourceProv!$A$36,'SP List (I-REAP)'!$D:$D,StatusFundModeSourceProv!$G$3)</f>
        <v>0</v>
      </c>
      <c r="C38" s="94" t="str">
        <f>SUMIFS('SP List (I-REAP)'!$K:$K,'SP List (I-REAP)'!$J:$J,StatusFundModeSourceProv!$A38,'SP List (I-REAP)'!$Q:$Q,StatusFundModeSourceProv!$A$36,'SP List (I-REAP)'!$D:$D,$G$3)/1000000</f>
        <v>0</v>
      </c>
      <c r="D38" s="94" t="str">
        <f>SUMIFS('SP List (I-REAP)'!$L:$L,'SP List (I-REAP)'!$J:$J,StatusFundModeSourceProv!$A38,'SP List (I-REAP)'!$Q:$Q,StatusFundModeSourceProv!$A$36,'SP List (I-REAP)'!$D:$D,$G$3)/1000000</f>
        <v>0</v>
      </c>
      <c r="E38" s="94" t="str">
        <f>+C38+D38</f>
        <v>0</v>
      </c>
      <c r="F38" s="94" t="str">
        <f>SUMIFS('SP List (I-REAP)'!$M:$M,'SP List (I-REAP)'!$J:$J,StatusFundModeSourceProv!$A38,'SP List (I-REAP)'!$Q:$Q,StatusFundModeSourceProv!$A$36,'SP List (I-REAP)'!$D:$D,$G$3)/1000000</f>
        <v>0</v>
      </c>
      <c r="G38" s="94" t="str">
        <f>SUMIFS('SP List (I-REAP)'!$N:$N,'SP List (I-REAP)'!$J:$J,StatusFundModeSourceProv!$A38,'SP List (I-REAP)'!$Q:$Q,StatusFundModeSourceProv!$A$36,'SP List (I-REAP)'!$D:$D,$G$3)/1000000</f>
        <v>0</v>
      </c>
      <c r="H38" s="94" t="str">
        <f>+E38+F38+G38</f>
        <v>0</v>
      </c>
    </row>
    <row r="39" spans="1:11" customHeight="1" ht="15">
      <c r="A39" s="92" t="s">
        <v>135</v>
      </c>
      <c r="B39" s="93" t="str">
        <f>COUNTIFS('SP List (I-REAP)'!$J:$J,StatusFundModeSourceProv!$A39,'SP List (I-REAP)'!$Q:$Q,StatusFundModeSourceProv!$A$36,'SP List (I-REAP)'!$D:$D,StatusFundModeSourceProv!$G$3)</f>
        <v>0</v>
      </c>
      <c r="C39" s="94" t="str">
        <f>SUMIFS('SP List (I-REAP)'!$K:$K,'SP List (I-REAP)'!$J:$J,StatusFundModeSourceProv!$A39,'SP List (I-REAP)'!$Q:$Q,StatusFundModeSourceProv!$A$36,'SP List (I-REAP)'!$D:$D,$G$3)/1000000</f>
        <v>0</v>
      </c>
      <c r="D39" s="94" t="str">
        <f>SUMIFS('SP List (I-REAP)'!$L:$L,'SP List (I-REAP)'!$J:$J,StatusFundModeSourceProv!$A39,'SP List (I-REAP)'!$Q:$Q,StatusFundModeSourceProv!$A$36,'SP List (I-REAP)'!$D:$D,$G$3)/1000000</f>
        <v>0</v>
      </c>
      <c r="E39" s="94" t="str">
        <f>+C39+D39</f>
        <v>0</v>
      </c>
      <c r="F39" s="94" t="str">
        <f>SUMIFS('SP List (I-REAP)'!$M:$M,'SP List (I-REAP)'!$J:$J,StatusFundModeSourceProv!$A39,'SP List (I-REAP)'!$Q:$Q,StatusFundModeSourceProv!$A$36,'SP List (I-REAP)'!$D:$D,$G$3)/1000000</f>
        <v>0</v>
      </c>
      <c r="G39" s="94" t="str">
        <f>SUMIFS('SP List (I-REAP)'!$N:$N,'SP List (I-REAP)'!$J:$J,StatusFundModeSourceProv!$A39,'SP List (I-REAP)'!$Q:$Q,StatusFundModeSourceProv!$A$36,'SP List (I-REAP)'!$D:$D,$G$3)/1000000</f>
        <v>0</v>
      </c>
      <c r="H39" s="94" t="str">
        <f>+E39+F39+G39</f>
        <v>0</v>
      </c>
    </row>
    <row r="40" spans="1:11">
      <c r="A40" s="106" t="s">
        <v>731</v>
      </c>
      <c r="B40" s="104" t="str">
        <f>SUM(B41:B43)</f>
        <v>0</v>
      </c>
      <c r="C40" s="105" t="str">
        <f>SUM(C41:C43)</f>
        <v>0</v>
      </c>
      <c r="D40" s="105" t="str">
        <f>SUM(D41:D43)</f>
        <v>0</v>
      </c>
      <c r="E40" s="105" t="str">
        <f>SUM(E41:E43)</f>
        <v>0</v>
      </c>
      <c r="F40" s="105" t="str">
        <f>SUM(F41:F43)</f>
        <v>0</v>
      </c>
      <c r="G40" s="105" t="str">
        <f>SUM(G41:G43)</f>
        <v>0</v>
      </c>
      <c r="H40" s="105" t="str">
        <f>SUM(H41:H43)</f>
        <v>0</v>
      </c>
    </row>
    <row r="41" spans="1:11">
      <c r="A41" s="92" t="s">
        <v>292</v>
      </c>
      <c r="B41" s="93" t="str">
        <f>COUNTIFS('SP List (I-REAP)'!$J:$J,StatusFundModeSourceProv!$A41,'SP List (I-REAP)'!$Q:$Q,StatusFundModeSourceProv!$A$40,'SP List (I-REAP)'!$D:$D,StatusFundModeSourceProv!$G$3)</f>
        <v>0</v>
      </c>
      <c r="C41" s="94" t="str">
        <f>SUMIFS('SP List (I-REAP)'!$K:$K,'SP List (I-REAP)'!$J:$J,StatusFundModeSourceProv!$A41,'SP List (I-REAP)'!$Q:$Q,StatusFundModeSourceProv!$A$40,'SP List (I-REAP)'!$D:$D,$G$3)/1000000</f>
        <v>0</v>
      </c>
      <c r="D41" s="94" t="str">
        <f>SUMIFS('SP List (I-REAP)'!$L:$L,'SP List (I-REAP)'!$J:$J,StatusFundModeSourceProv!$A41,'SP List (I-REAP)'!$Q:$Q,StatusFundModeSourceProv!$A$40,'SP List (I-REAP)'!$D:$D,$G$3)/1000000</f>
        <v>0</v>
      </c>
      <c r="E41" s="94" t="str">
        <f>+C41+D41</f>
        <v>0</v>
      </c>
      <c r="F41" s="94" t="str">
        <f>SUMIFS('SP List (I-REAP)'!$M:$M,'SP List (I-REAP)'!$J:$J,StatusFundModeSourceProv!$A41,'SP List (I-REAP)'!$Q:$Q,StatusFundModeSourceProv!$A$40,'SP List (I-REAP)'!$D:$D,$G$3)/1000000</f>
        <v>0</v>
      </c>
      <c r="G41" s="94" t="str">
        <f>SUMIFS('SP List (I-REAP)'!$N:$N,'SP List (I-REAP)'!$J:$J,StatusFundModeSourceProv!$A41,'SP List (I-REAP)'!$Q:$Q,StatusFundModeSourceProv!$A$40,'SP List (I-REAP)'!$D:$D,$G$3)/1000000</f>
        <v>0</v>
      </c>
      <c r="H41" s="94" t="str">
        <f>+E41+F41+G41</f>
        <v>0</v>
      </c>
    </row>
    <row r="42" spans="1:11">
      <c r="A42" s="92" t="s">
        <v>199</v>
      </c>
      <c r="B42" s="93" t="str">
        <f>COUNTIFS('SP List (I-REAP)'!$J:$J,StatusFundModeSourceProv!$A42,'SP List (I-REAP)'!$Q:$Q,StatusFundModeSourceProv!$A$40,'SP List (I-REAP)'!$D:$D,StatusFundModeSourceProv!$G$3)</f>
        <v>0</v>
      </c>
      <c r="C42" s="94" t="str">
        <f>SUMIFS('SP List (I-REAP)'!$K:$K,'SP List (I-REAP)'!$J:$J,StatusFundModeSourceProv!$A42,'SP List (I-REAP)'!$Q:$Q,StatusFundModeSourceProv!$A$40,'SP List (I-REAP)'!$D:$D,$G$3)/1000000</f>
        <v>0</v>
      </c>
      <c r="D42" s="94" t="str">
        <f>SUMIFS('SP List (I-REAP)'!$L:$L,'SP List (I-REAP)'!$J:$J,StatusFundModeSourceProv!$A42,'SP List (I-REAP)'!$Q:$Q,StatusFundModeSourceProv!$A$40,'SP List (I-REAP)'!$D:$D,$G$3)/1000000</f>
        <v>0</v>
      </c>
      <c r="E42" s="94" t="str">
        <f>+C42+D42</f>
        <v>0</v>
      </c>
      <c r="F42" s="94" t="str">
        <f>SUMIFS('SP List (I-REAP)'!$M:$M,'SP List (I-REAP)'!$J:$J,StatusFundModeSourceProv!$A42,'SP List (I-REAP)'!$Q:$Q,StatusFundModeSourceProv!$A$40,'SP List (I-REAP)'!$D:$D,$G$3)/1000000</f>
        <v>0</v>
      </c>
      <c r="G42" s="94" t="str">
        <f>SUMIFS('SP List (I-REAP)'!$N:$N,'SP List (I-REAP)'!$J:$J,StatusFundModeSourceProv!$A42,'SP List (I-REAP)'!$Q:$Q,StatusFundModeSourceProv!$A$40,'SP List (I-REAP)'!$D:$D,$G$3)/1000000</f>
        <v>0</v>
      </c>
      <c r="H42" s="94" t="str">
        <f>+E42+F42+G42</f>
        <v>0</v>
      </c>
    </row>
    <row r="43" spans="1:11">
      <c r="A43" s="92" t="s">
        <v>135</v>
      </c>
      <c r="B43" s="93" t="str">
        <f>COUNTIFS('SP List (I-REAP)'!$J:$J,StatusFundModeSourceProv!$A43,'SP List (I-REAP)'!$Q:$Q,StatusFundModeSourceProv!$A$40,'SP List (I-REAP)'!$D:$D,StatusFundModeSourceProv!$G$3)</f>
        <v>0</v>
      </c>
      <c r="C43" s="94" t="str">
        <f>SUMIFS('SP List (I-REAP)'!$K:$K,'SP List (I-REAP)'!$J:$J,StatusFundModeSourceProv!$A43,'SP List (I-REAP)'!$Q:$Q,StatusFundModeSourceProv!$A$40,'SP List (I-REAP)'!$D:$D,$G$3)/1000000</f>
        <v>0</v>
      </c>
      <c r="D43" s="94" t="str">
        <f>SUMIFS('SP List (I-REAP)'!$L:$L,'SP List (I-REAP)'!$J:$J,StatusFundModeSourceProv!$A43,'SP List (I-REAP)'!$Q:$Q,StatusFundModeSourceProv!$A$40,'SP List (I-REAP)'!$D:$D,$G$3)/1000000</f>
        <v>0</v>
      </c>
      <c r="E43" s="94" t="str">
        <f>+C43+D43</f>
        <v>0</v>
      </c>
      <c r="F43" s="94" t="str">
        <f>SUMIFS('SP List (I-REAP)'!$M:$M,'SP List (I-REAP)'!$J:$J,StatusFundModeSourceProv!$A43,'SP List (I-REAP)'!$Q:$Q,StatusFundModeSourceProv!$A$40,'SP List (I-REAP)'!$D:$D,$G$3)/1000000</f>
        <v>0</v>
      </c>
      <c r="G43" s="94" t="str">
        <f>SUMIFS('SP List (I-REAP)'!$N:$N,'SP List (I-REAP)'!$J:$J,StatusFundModeSourceProv!$A43,'SP List (I-REAP)'!$Q:$Q,StatusFundModeSourceProv!$A$40,'SP List (I-REAP)'!$D:$D,$G$3)/1000000</f>
        <v>0</v>
      </c>
      <c r="H43" s="94" t="str">
        <f>+E43+F43+G43</f>
        <v>0</v>
      </c>
    </row>
    <row r="44" spans="1:11">
      <c r="A44" s="180" t="s">
        <v>2002</v>
      </c>
      <c r="B44" s="180" t="str">
        <f>+B7+B31</f>
        <v>0</v>
      </c>
      <c r="C44" s="181" t="str">
        <f>+C7+C31</f>
        <v>0</v>
      </c>
      <c r="D44" s="181" t="str">
        <f>+D7+D31</f>
        <v>0</v>
      </c>
      <c r="E44" s="181" t="str">
        <f>+E7+E31</f>
        <v>0</v>
      </c>
      <c r="F44" s="181" t="str">
        <f>+F7+F31</f>
        <v>0</v>
      </c>
      <c r="G44" s="181" t="str">
        <f>+G7+G31</f>
        <v>0</v>
      </c>
      <c r="H44" s="181" t="str">
        <f>+H7+H31</f>
        <v>0</v>
      </c>
    </row>
    <row r="45" spans="1:11" s="83" customFormat="1">
      <c r="H45" s="114"/>
    </row>
    <row r="46" spans="1:11" s="83" customFormat="1">
      <c r="H46" s="114"/>
    </row>
    <row r="47" spans="1:11" s="83" customFormat="1"/>
    <row r="48" spans="1:11" s="83" customFormat="1"/>
    <row r="49" spans="1:11" s="83" customFormat="1"/>
    <row r="50" spans="1:11" s="83" customFormat="1"/>
    <row r="51" spans="1:11" s="83" customFormat="1"/>
    <row r="52" spans="1:11" s="83" customFormat="1"/>
    <row r="53" spans="1:11" s="83" customFormat="1"/>
    <row r="54" spans="1:11" s="83" customFormat="1"/>
    <row r="55" spans="1:11" s="83" customFormat="1"/>
    <row r="56" spans="1:11" s="83" customFormat="1"/>
    <row r="57" spans="1:11" s="83" customFormat="1"/>
    <row r="58" spans="1:11" s="83" customFormat="1"/>
    <row r="59" spans="1:11" s="83" customFormat="1"/>
    <row r="60" spans="1:11" s="83" customFormat="1"/>
    <row r="61" spans="1:11" s="83" customFormat="1"/>
    <row r="62" spans="1:11" s="83" customFormat="1"/>
    <row r="63" spans="1:11" s="83" customFormat="1"/>
    <row r="64" spans="1:11" s="83" customFormat="1"/>
    <row r="65" spans="1:11" s="83" customFormat="1"/>
    <row r="66" spans="1:11" s="83" customFormat="1"/>
    <row r="67" spans="1:11" s="83" customFormat="1"/>
    <row r="68" spans="1:11" s="83" customFormat="1"/>
    <row r="69" spans="1:11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G3:H3"/>
    <mergeCell ref="A5:A6"/>
    <mergeCell ref="B5:B6"/>
    <mergeCell ref="C5:H5"/>
    <mergeCell ref="A3:C3"/>
  </mergeCells>
  <dataValidations count="2">
    <dataValidation type="list" allowBlank="1" showDropDown="0" showInputMessage="1" showErrorMessage="1" sqref="G3">
      <formula1>provinces</formula1>
    </dataValidation>
    <dataValidation type="list" allowBlank="1" showDropDown="0" showInputMessage="1" showErrorMessage="1" sqref="H3">
      <formula1>provinces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7"/>
  <sheetViews>
    <sheetView tabSelected="0" workbookViewId="0" zoomScale="109" zoomScaleNormal="110" showGridLines="false" showRowColHeaders="1">
      <selection activeCell="H2" sqref="H2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10.5" customWidth="true" style="82"/>
    <col min="4" max="4" width="12.1640625" customWidth="true" style="82"/>
    <col min="5" max="5" width="8.5" customWidth="true" style="82"/>
    <col min="6" max="6" width="8.5" customWidth="true" style="82"/>
    <col min="7" max="7" width="9.6640625" customWidth="true" style="82"/>
    <col min="8" max="8" width="9.33203125" customWidth="true" style="82"/>
    <col min="9" max="9" width="8.83203125" style="82"/>
    <col min="10" max="10" width="14.83203125" customWidth="true" style="82"/>
    <col min="11" max="11" width="3.1640625" customWidth="true" style="83"/>
    <col min="12" max="12" width="8.83203125" style="82"/>
  </cols>
  <sheetData>
    <row r="1" spans="1:16" customHeight="1" ht="17">
      <c r="A1" s="188" t="s">
        <v>1993</v>
      </c>
      <c r="J1" s="189"/>
    </row>
    <row r="2" spans="1:16" customHeight="1" ht="20">
      <c r="A2" s="188" t="s">
        <v>2017</v>
      </c>
      <c r="H2" s="278" t="s">
        <v>2</v>
      </c>
      <c r="I2" s="279"/>
      <c r="J2" s="280"/>
    </row>
    <row r="3" spans="1:16">
      <c r="A3" s="287" t="str">
        <f>+StatusFundModeSourceProv!A3</f>
        <v>0</v>
      </c>
      <c r="B3" s="287"/>
      <c r="C3" s="287"/>
    </row>
    <row r="5" spans="1:16" customHeight="1" ht="15">
      <c r="A5" s="282" t="s">
        <v>2004</v>
      </c>
      <c r="B5" s="281" t="s">
        <v>1997</v>
      </c>
      <c r="C5" s="288" t="s">
        <v>2018</v>
      </c>
      <c r="D5" s="288" t="s">
        <v>2019</v>
      </c>
      <c r="E5" s="284" t="s">
        <v>2005</v>
      </c>
      <c r="F5" s="285"/>
      <c r="G5" s="285"/>
      <c r="H5" s="285"/>
      <c r="I5" s="285"/>
      <c r="J5" s="286"/>
    </row>
    <row r="6" spans="1:16" customHeight="1" ht="49">
      <c r="A6" s="282"/>
      <c r="B6" s="281"/>
      <c r="C6" s="289"/>
      <c r="D6" s="289"/>
      <c r="E6" s="144" t="s">
        <v>2006</v>
      </c>
      <c r="F6" s="145" t="s">
        <v>2009</v>
      </c>
      <c r="G6" s="144" t="s">
        <v>2007</v>
      </c>
      <c r="H6" s="145" t="s">
        <v>2020</v>
      </c>
      <c r="I6" s="144" t="s">
        <v>2010</v>
      </c>
      <c r="J6" s="187" t="s">
        <v>2011</v>
      </c>
    </row>
    <row r="7" spans="1:16" customHeight="1" ht="14.25">
      <c r="A7" s="85" t="s">
        <v>6</v>
      </c>
      <c r="B7" s="86" t="str">
        <f>+B8+B13+B30</f>
        <v>0</v>
      </c>
      <c r="C7" s="118" t="str">
        <f>+C8+C13+C30</f>
        <v>0</v>
      </c>
      <c r="D7" s="118" t="str">
        <f>+D8+D13+D30</f>
        <v>0</v>
      </c>
      <c r="E7" s="167" t="str">
        <f>+E8+E13+E30</f>
        <v>0</v>
      </c>
      <c r="F7" s="167" t="str">
        <f>+F8+F13+F30</f>
        <v>0</v>
      </c>
      <c r="G7" s="167" t="str">
        <f>+G8+G13+G30</f>
        <v>0</v>
      </c>
      <c r="H7" s="167" t="str">
        <f>+H8+H13+H30</f>
        <v>0</v>
      </c>
      <c r="I7" s="167" t="str">
        <f>+I8+I13+I30</f>
        <v>0</v>
      </c>
      <c r="J7" s="167" t="str">
        <f>+J8+J13+J30</f>
        <v>0</v>
      </c>
      <c r="M7" s="88"/>
    </row>
    <row r="8" spans="1:16" customHeight="1" ht="14.25">
      <c r="A8" s="165" t="s">
        <v>136</v>
      </c>
      <c r="B8" s="145" t="str">
        <f>SUM(B9:B12)</f>
        <v>0</v>
      </c>
      <c r="C8" s="166" t="str">
        <f>SUM(C9:C12)</f>
        <v>0</v>
      </c>
      <c r="D8" s="166" t="str">
        <f>SUM(D9:D12)</f>
        <v>0</v>
      </c>
      <c r="E8" s="168" t="str">
        <f>SUM(E9:E12)</f>
        <v>0</v>
      </c>
      <c r="F8" s="168" t="str">
        <f>SUM(F9:F12)</f>
        <v>0</v>
      </c>
      <c r="G8" s="168" t="str">
        <f>SUM(G9:G12)</f>
        <v>0</v>
      </c>
      <c r="H8" s="168" t="str">
        <f>SUM(H9:H12)</f>
        <v>0</v>
      </c>
      <c r="I8" s="168" t="str">
        <f>SUM(I9:I12)</f>
        <v>0</v>
      </c>
      <c r="J8" s="168" t="str">
        <f>SUM(J9:J12)</f>
        <v>0</v>
      </c>
    </row>
    <row r="9" spans="1:16" customHeight="1" ht="14.25">
      <c r="A9" s="162" t="s">
        <v>7</v>
      </c>
      <c r="B9" s="93" t="str">
        <f>IF($H$2="Entire Portfolio",COUNTIFS('SP List (I-REAP)'!$I:$I,StatusPGundertakeSourceCluster!$A9,'SP List (I-REAP)'!$Q:$Q,StatusPGundertakeSourceCluster!$A$8),IF($H$2="Luzon A",COUNTIFS('SP List (I-REAP)'!$I:$I,StatusPGundertakeSourceCluster!$A9,'SP List (I-REAP)'!$Q:$Q,StatusPGundertakeSourceCluster!$A$8,'SP List (I-REAP)'!$B:$B,StatusPGundertakeSourceCluster!$H$2),IF($H$2="Luzon B",COUNTIFS('SP List (I-REAP)'!$I:$I,StatusPGundertakeSourceCluster!$A9,'SP List (I-REAP)'!$Q:$Q,StatusPGundertakeSourceCluster!$A$8,'SP List (I-REAP)'!$B:$B,StatusPGundertakeSourceCluster!$H$2),IF($H$2="Visayas",COUNTIFS('SP List (I-REAP)'!$I:$I,StatusPGundertakeSourceCluster!$A9,'SP List (I-REAP)'!$Q:$Q,StatusPGundertakeSourceCluster!$A$8,'SP List (I-REAP)'!$B:$B,StatusPGundertakeSourceCluster!$H$2),IF($H$2="Mindanao",COUNTIFS('SP List (I-REAP)'!$I:$I,StatusPGundertakeSourceCluster!$A9,'SP List (I-REAP)'!$Q:$Q,StatusPGundertakeSourceCluster!$A$8,'SP List (I-REAP)'!$B:$B,StatusPGundertakeSourceCluster!$H$2))))))</f>
        <v>0</v>
      </c>
      <c r="C9" s="125" t="str">
        <f>IF($H$2="Entire Portfolio",SUMIFS('SP List (I-REAP)'!$AA:$AA,'SP List (I-REAP)'!$I:$I,StatusPGundertakeSourceCluster!$A9,'SP List (I-REAP)'!$Q:$Q,StatusPGundertakeSourceCluster!$A$8),IF($H$2="Luzon A",SUMIFS('SP List (I-REAP)'!$AA:$AA,'SP List (I-REAP)'!$I:$I,StatusPGundertakeSourceCluster!$A9,'SP List (I-REAP)'!$Q:$Q,StatusPGundertakeSourceCluster!$A$8,'SP List (I-REAP)'!$B:$B,StatusPGundertakeSourceCluster!$H$2),IF($H$2="Luzon B",SUMIFS('SP List (I-REAP)'!$AA:$AA,'SP List (I-REAP)'!$I:$I,StatusPGundertakeSourceCluster!$A9,'SP List (I-REAP)'!$Q:$Q,StatusPGundertakeSourceCluster!$A$8,'SP List (I-REAP)'!$B:$B,StatusPGundertakeSourceCluster!$H$2),IF($H$2="Visayas",SUMIFS('SP List (I-REAP)'!$AA:$AA,'SP List (I-REAP)'!$I:$I,StatusPGundertakeSourceCluster!$A9,'SP List (I-REAP)'!$Q:$Q,StatusPGundertakeSourceCluster!$A$8,'SP List (I-REAP)'!$B:$B,StatusPGundertakeSourceCluster!$H$2),IF($H$2="Mindanao",SUMIFS('SP List (I-REAP)'!$AA:$AA,'SP List (I-REAP)'!$I:$I,StatusPGundertakeSourceCluster!$A9,'SP List (I-REAP)'!$Q:$Q,StatusPGundertakeSourceCluster!$A$8,'SP List (I-REAP)'!$B:$B,StatusPGundertakeSourceCluster!$H$2))))))</f>
        <v>0</v>
      </c>
      <c r="D9" s="125" t="str">
        <f>IF($H$2="Entire Portfolio",SUMIFS('SP List (I-REAP)'!$AD:$AD,'SP List (I-REAP)'!$I:$I,StatusPGundertakeSourceCluster!$A9,'SP List (I-REAP)'!$Q:$Q,StatusPGundertakeSourceCluster!$A$8),IF($H$2="Luzon A",SUMIFS('SP List (I-REAP)'!$AD:$AD,'SP List (I-REAP)'!$I:$I,StatusPGundertakeSourceCluster!$A9,'SP List (I-REAP)'!$Q:$Q,StatusPGundertakeSourceCluster!$A$8,'SP List (I-REAP)'!$B:$B,StatusPGundertakeSourceCluster!$H$2),IF($H$2="Luzon B",SUMIFS('SP List (I-REAP)'!$AD:$AD,'SP List (I-REAP)'!$I:$I,StatusPGundertakeSourceCluster!$A9,'SP List (I-REAP)'!$Q:$Q,StatusPGundertakeSourceCluster!$A$8,'SP List (I-REAP)'!$B:$B,StatusPGundertakeSourceCluster!$H$2),IF($H$2="Visayas",SUMIFS('SP List (I-REAP)'!$AD:$AD,'SP List (I-REAP)'!$I:$I,StatusPGundertakeSourceCluster!$A9,'SP List (I-REAP)'!$Q:$Q,StatusPGundertakeSourceCluster!$A$8,'SP List (I-REAP)'!$B:$B,StatusPGundertakeSourceCluster!$H$2),IF($H$2="Mindanao",SUMIFS('SP List (I-REAP)'!$AD:$AD,'SP List (I-REAP)'!$I:$I,StatusPGundertakeSourceCluster!$A9,'SP List (I-REAP)'!$Q:$Q,StatusPGundertakeSourceCluster!$A$8,'SP List (I-REAP)'!$B:$B,StatusPGundertakeSourceCluster!$H$2))))))</f>
        <v>0</v>
      </c>
      <c r="E9" s="169" t="str">
        <f>IF($H$2="Entire Portfolio",SUMIFS('SP List (I-REAP)'!$K:$K,'SP List (I-REAP)'!$I:$I,StatusPGundertakeSourceCluster!$A9,'SP List (I-REAP)'!$Q:$Q,StatusPGundertakeSourceCluster!$A$8),IF($H$2="Luzon A",SUMIFS('SP List (I-REAP)'!$K:$K,'SP List (I-REAP)'!$I:$I,StatusPGundertakeSourceCluster!$A9,'SP List (I-REAP)'!$Q:$Q,StatusPGundertakeSourceCluster!$A$8,'SP List (I-REAP)'!$B:$B,$H$2),IF($H$2="Luzon B",SUMIFS('SP List (I-REAP)'!$K:$K,'SP List (I-REAP)'!$I:$I,StatusPGundertakeSourceCluster!$A9,'SP List (I-REAP)'!$Q:$Q,StatusPGundertakeSourceCluster!$A$8,'SP List (I-REAP)'!$B:$B,$H$2),IF($H$2="Visayas",SUMIFS('SP List (I-REAP)'!$K:$K,'SP List (I-REAP)'!$I:$I,StatusPGundertakeSourceCluster!$A9,'SP List (I-REAP)'!$Q:$Q,StatusPGundertakeSourceCluster!$A$8,'SP List (I-REAP)'!$B:$B,$H$2),IF($H$2="Mindanao",SUMIFS('SP List (I-REAP)'!$K:$K,'SP List (I-REAP)'!$I:$I,StatusPGundertakeSourceCluster!$A9,'SP List (I-REAP)'!$Q:$Q,StatusPGundertakeSourceCluster!$A$8,'SP List (I-REAP)'!$B:$B,$H$2))))))/1000000</f>
        <v>0</v>
      </c>
      <c r="F9" s="169" t="str">
        <f>IF($H$2="Entire Portfolio",SUMIFS('SP List (I-REAP)'!$L:$L,'SP List (I-REAP)'!$I:$I,StatusPGundertakeSourceCluster!$A9,'SP List (I-REAP)'!$Q:$Q,StatusPGundertakeSourceCluster!$A$8),IF($H$2="Luzon A",SUMIFS('SP List (I-REAP)'!$L:$L,'SP List (I-REAP)'!$I:$I,StatusPGundertakeSourceCluster!$A9,'SP List (I-REAP)'!$Q:$Q,StatusPGundertakeSourceCluster!$A$8,'SP List (I-REAP)'!$B:$B,$H$2),IF($H$2="Luzon B",SUMIFS('SP List (I-REAP)'!$L:$L,'SP List (I-REAP)'!$I:$I,StatusPGundertakeSourceCluster!$A9,'SP List (I-REAP)'!$Q:$Q,StatusPGundertakeSourceCluster!$A$8,'SP List (I-REAP)'!$B:$B,$H$2),IF($H$2="Visayas",SUMIFS('SP List (I-REAP)'!$L:$L,'SP List (I-REAP)'!$I:$I,StatusPGundertakeSourceCluster!$A9,'SP List (I-REAP)'!$Q:$Q,StatusPGundertakeSourceCluster!$A$8,'SP List (I-REAP)'!$B:$B,$H$2),IF($H$2="Mindanao",SUMIFS('SP List (I-REAP)'!$L:$L,'SP List (I-REAP)'!$I:$I,StatusPGundertakeSourceCluster!$A9,'SP List (I-REAP)'!$Q:$Q,StatusPGundertakeSourceCluster!$A$8,'SP List (I-REAP)'!$B:$B,$H$2))))))/1000000</f>
        <v>0</v>
      </c>
      <c r="G9" s="169" t="str">
        <f>IF($H$2="Entire Portfolio",SUMIFS('SP List (I-REAP)'!$M:$M,'SP List (I-REAP)'!$I:$I,StatusPGundertakeSourceCluster!$A9,'SP List (I-REAP)'!$Q:$Q,StatusPGundertakeSourceCluster!$A$8),IF($H$2="Luzon A",SUMIFS('SP List (I-REAP)'!$M:$M,'SP List (I-REAP)'!$I:$I,StatusPGundertakeSourceCluster!$A9,'SP List (I-REAP)'!$Q:$Q,StatusPGundertakeSourceCluster!$A$8,'SP List (I-REAP)'!$B:$B,$H$2),IF($H$2="Luzon B",SUMIFS('SP List (I-REAP)'!$M:$M,'SP List (I-REAP)'!$I:$I,StatusPGundertakeSourceCluster!$A9,'SP List (I-REAP)'!$Q:$Q,StatusPGundertakeSourceCluster!$A$8,'SP List (I-REAP)'!$B:$B,$H$2),IF($H$2="Visayas",SUMIFS('SP List (I-REAP)'!$M:$M,'SP List (I-REAP)'!$I:$I,StatusPGundertakeSourceCluster!$A9,'SP List (I-REAP)'!$Q:$Q,StatusPGundertakeSourceCluster!$A$8,'SP List (I-REAP)'!$B:$B,$H$2),IF($H$2="Mindanao",SUMIFS('SP List (I-REAP)'!$M:$M,'SP List (I-REAP)'!$I:$I,StatusPGundertakeSourceCluster!$A9,'SP List (I-REAP)'!$Q:$Q,StatusPGundertakeSourceCluster!$A$8,'SP List (I-REAP)'!$B:$B,$H$2))))))/1000000</f>
        <v>0</v>
      </c>
      <c r="H9" s="94" t="str">
        <f>+E9+G9</f>
        <v>0</v>
      </c>
      <c r="I9" s="169" t="str">
        <f>IF($H$2="Entire Portfolio",SUMIFS('SP List (I-REAP)'!$N:$N,'SP List (I-REAP)'!$I:$I,StatusPGundertakeSourceCluster!$A9,'SP List (I-REAP)'!$Q:$Q,StatusPGundertakeSourceCluster!$A$8),IF($H$2="Luzon A",SUMIFS('SP List (I-REAP)'!$N:$N,'SP List (I-REAP)'!$I:$I,StatusPGundertakeSourceCluster!$A9,'SP List (I-REAP)'!$Q:$Q,StatusPGundertakeSourceCluster!$A$8,'SP List (I-REAP)'!$B:$B,$H$2),IF($H$2="Luzon B",SUMIFS('SP List (I-REAP)'!$N:$N,'SP List (I-REAP)'!$I:$I,StatusPGundertakeSourceCluster!$A9,'SP List (I-REAP)'!$Q:$Q,StatusPGundertakeSourceCluster!$A$8,'SP List (I-REAP)'!$B:$B,$H$2),IF($H$2="Visayas",SUMIFS('SP List (I-REAP)'!$N:$N,'SP List (I-REAP)'!$I:$I,StatusPGundertakeSourceCluster!$A9,'SP List (I-REAP)'!$Q:$Q,StatusPGundertakeSourceCluster!$A$8,'SP List (I-REAP)'!$B:$B,$H$2),IF($H$2="Mindanao",SUMIFS('SP List (I-REAP)'!$N:$N,'SP List (I-REAP)'!$I:$I,StatusPGundertakeSourceCluster!$A9,'SP List (I-REAP)'!$Q:$Q,StatusPGundertakeSourceCluster!$A$8,'SP List (I-REAP)'!$B:$B,$H$2))))))/1000000</f>
        <v>0</v>
      </c>
      <c r="J9" s="94" t="str">
        <f>+H9+F9+I9</f>
        <v>0</v>
      </c>
    </row>
    <row r="10" spans="1:16" customHeight="1" ht="14.25">
      <c r="A10" s="162" t="s">
        <v>12</v>
      </c>
      <c r="B10" s="93" t="str">
        <f>IF($H$2="Entire Portfolio",COUNTIFS('SP List (I-REAP)'!$I:$I,StatusPGundertakeSourceCluster!$A10,'SP List (I-REAP)'!$Q:$Q,StatusPGundertakeSourceCluster!$A$8),IF($H$2="Luzon A",COUNTIFS('SP List (I-REAP)'!$I:$I,StatusPGundertakeSourceCluster!$A10,'SP List (I-REAP)'!$Q:$Q,StatusPGundertakeSourceCluster!$A$8,'SP List (I-REAP)'!$B:$B,StatusPGundertakeSourceCluster!$H$2),IF($H$2="Luzon B",COUNTIFS('SP List (I-REAP)'!$I:$I,StatusPGundertakeSourceCluster!$A10,'SP List (I-REAP)'!$Q:$Q,StatusPGundertakeSourceCluster!$A$8,'SP List (I-REAP)'!$B:$B,StatusPGundertakeSourceCluster!$H$2),IF($H$2="Visayas",COUNTIFS('SP List (I-REAP)'!$I:$I,StatusPGundertakeSourceCluster!$A10,'SP List (I-REAP)'!$Q:$Q,StatusPGundertakeSourceCluster!$A$8,'SP List (I-REAP)'!$B:$B,StatusPGundertakeSourceCluster!$H$2),IF($H$2="Mindanao",COUNTIFS('SP List (I-REAP)'!$I:$I,StatusPGundertakeSourceCluster!$A10,'SP List (I-REAP)'!$Q:$Q,StatusPGundertakeSourceCluster!$A$8,'SP List (I-REAP)'!$B:$B,StatusPGundertakeSourceCluster!$H$2))))))</f>
        <v>0</v>
      </c>
      <c r="C10" s="125" t="str">
        <f>IF($H$2="Entire Portfolio",SUMIFS('SP List (I-REAP)'!$AA:$AA,'SP List (I-REAP)'!$I:$I,StatusPGundertakeSourceCluster!$A10,'SP List (I-REAP)'!$Q:$Q,StatusPGundertakeSourceCluster!$A$8),IF($H$2="Luzon A",SUMIFS('SP List (I-REAP)'!$AA:$AA,'SP List (I-REAP)'!$I:$I,StatusPGundertakeSourceCluster!$A10,'SP List (I-REAP)'!$Q:$Q,StatusPGundertakeSourceCluster!$A$8,'SP List (I-REAP)'!$B:$B,StatusPGundertakeSourceCluster!$H$2),IF($H$2="Luzon B",SUMIFS('SP List (I-REAP)'!$AA:$AA,'SP List (I-REAP)'!$I:$I,StatusPGundertakeSourceCluster!$A10,'SP List (I-REAP)'!$Q:$Q,StatusPGundertakeSourceCluster!$A$8,'SP List (I-REAP)'!$B:$B,StatusPGundertakeSourceCluster!$H$2),IF($H$2="Visayas",SUMIFS('SP List (I-REAP)'!$AA:$AA,'SP List (I-REAP)'!$I:$I,StatusPGundertakeSourceCluster!$A10,'SP List (I-REAP)'!$Q:$Q,StatusPGundertakeSourceCluster!$A$8,'SP List (I-REAP)'!$B:$B,StatusPGundertakeSourceCluster!$H$2),IF($H$2="Mindanao",SUMIFS('SP List (I-REAP)'!$AA:$AA,'SP List (I-REAP)'!$I:$I,StatusPGundertakeSourceCluster!$A10,'SP List (I-REAP)'!$Q:$Q,StatusPGundertakeSourceCluster!$A$8,'SP List (I-REAP)'!$B:$B,StatusPGundertakeSourceCluster!$H$2))))))</f>
        <v>0</v>
      </c>
      <c r="D10" s="125" t="str">
        <f>IF($H$2="Entire Portfolio",SUMIFS('SP List (I-REAP)'!$AD:$AD,'SP List (I-REAP)'!$I:$I,StatusPGundertakeSourceCluster!$A10,'SP List (I-REAP)'!$Q:$Q,StatusPGundertakeSourceCluster!$A$8),IF($H$2="Luzon A",SUMIFS('SP List (I-REAP)'!$AD:$AD,'SP List (I-REAP)'!$I:$I,StatusPGundertakeSourceCluster!$A10,'SP List (I-REAP)'!$Q:$Q,StatusPGundertakeSourceCluster!$A$8,'SP List (I-REAP)'!$B:$B,StatusPGundertakeSourceCluster!$H$2),IF($H$2="Luzon B",SUMIFS('SP List (I-REAP)'!$AD:$AD,'SP List (I-REAP)'!$I:$I,StatusPGundertakeSourceCluster!$A10,'SP List (I-REAP)'!$Q:$Q,StatusPGundertakeSourceCluster!$A$8,'SP List (I-REAP)'!$B:$B,StatusPGundertakeSourceCluster!$H$2),IF($H$2="Visayas",SUMIFS('SP List (I-REAP)'!$AD:$AD,'SP List (I-REAP)'!$I:$I,StatusPGundertakeSourceCluster!$A10,'SP List (I-REAP)'!$Q:$Q,StatusPGundertakeSourceCluster!$A$8,'SP List (I-REAP)'!$B:$B,StatusPGundertakeSourceCluster!$H$2),IF($H$2="Mindanao",SUMIFS('SP List (I-REAP)'!$AD:$AD,'SP List (I-REAP)'!$I:$I,StatusPGundertakeSourceCluster!$A10,'SP List (I-REAP)'!$Q:$Q,StatusPGundertakeSourceCluster!$A$8,'SP List (I-REAP)'!$B:$B,StatusPGundertakeSourceCluster!$H$2))))))</f>
        <v>0</v>
      </c>
      <c r="E10" s="169" t="str">
        <f>IF($H$2="Entire Portfolio",SUMIFS('SP List (I-REAP)'!$K:$K,'SP List (I-REAP)'!$I:$I,StatusPGundertakeSourceCluster!$A10,'SP List (I-REAP)'!$Q:$Q,StatusPGundertakeSourceCluster!$A$8),IF($H$2="Luzon A",SUMIFS('SP List (I-REAP)'!$K:$K,'SP List (I-REAP)'!$I:$I,StatusPGundertakeSourceCluster!$A10,'SP List (I-REAP)'!$Q:$Q,StatusPGundertakeSourceCluster!$A$8,'SP List (I-REAP)'!$B:$B,$H$2),IF($H$2="Luzon B",SUMIFS('SP List (I-REAP)'!$K:$K,'SP List (I-REAP)'!$I:$I,StatusPGundertakeSourceCluster!$A10,'SP List (I-REAP)'!$Q:$Q,StatusPGundertakeSourceCluster!$A$8,'SP List (I-REAP)'!$B:$B,$H$2),IF($H$2="Visayas",SUMIFS('SP List (I-REAP)'!$K:$K,'SP List (I-REAP)'!$I:$I,StatusPGundertakeSourceCluster!$A10,'SP List (I-REAP)'!$Q:$Q,StatusPGundertakeSourceCluster!$A$8,'SP List (I-REAP)'!$B:$B,$H$2),IF($H$2="Mindanao",SUMIFS('SP List (I-REAP)'!$K:$K,'SP List (I-REAP)'!$I:$I,StatusPGundertakeSourceCluster!$A10,'SP List (I-REAP)'!$Q:$Q,StatusPGundertakeSourceCluster!$A$8,'SP List (I-REAP)'!$B:$B,$H$2))))))/1000000</f>
        <v>0</v>
      </c>
      <c r="F10" s="169" t="str">
        <f>IF($H$2="Entire Portfolio",SUMIFS('SP List (I-REAP)'!$L:$L,'SP List (I-REAP)'!$I:$I,StatusPGundertakeSourceCluster!$A10,'SP List (I-REAP)'!$Q:$Q,StatusPGundertakeSourceCluster!$A$8),IF($H$2="Luzon A",SUMIFS('SP List (I-REAP)'!$L:$L,'SP List (I-REAP)'!$I:$I,StatusPGundertakeSourceCluster!$A10,'SP List (I-REAP)'!$Q:$Q,StatusPGundertakeSourceCluster!$A$8,'SP List (I-REAP)'!$B:$B,$H$2),IF($H$2="Luzon B",SUMIFS('SP List (I-REAP)'!$L:$L,'SP List (I-REAP)'!$I:$I,StatusPGundertakeSourceCluster!$A10,'SP List (I-REAP)'!$Q:$Q,StatusPGundertakeSourceCluster!$A$8,'SP List (I-REAP)'!$B:$B,$H$2),IF($H$2="Visayas",SUMIFS('SP List (I-REAP)'!$L:$L,'SP List (I-REAP)'!$I:$I,StatusPGundertakeSourceCluster!$A10,'SP List (I-REAP)'!$Q:$Q,StatusPGundertakeSourceCluster!$A$8,'SP List (I-REAP)'!$B:$B,$H$2),IF($H$2="Mindanao",SUMIFS('SP List (I-REAP)'!$L:$L,'SP List (I-REAP)'!$I:$I,StatusPGundertakeSourceCluster!$A10,'SP List (I-REAP)'!$Q:$Q,StatusPGundertakeSourceCluster!$A$8,'SP List (I-REAP)'!$B:$B,$H$2))))))/1000000</f>
        <v>0</v>
      </c>
      <c r="G10" s="169" t="str">
        <f>IF($H$2="Entire Portfolio",SUMIFS('SP List (I-REAP)'!$M:$M,'SP List (I-REAP)'!$I:$I,StatusPGundertakeSourceCluster!$A10,'SP List (I-REAP)'!$Q:$Q,StatusPGundertakeSourceCluster!$A$8),IF($H$2="Luzon A",SUMIFS('SP List (I-REAP)'!$M:$M,'SP List (I-REAP)'!$I:$I,StatusPGundertakeSourceCluster!$A10,'SP List (I-REAP)'!$Q:$Q,StatusPGundertakeSourceCluster!$A$8,'SP List (I-REAP)'!$B:$B,$H$2),IF($H$2="Luzon B",SUMIFS('SP List (I-REAP)'!$M:$M,'SP List (I-REAP)'!$I:$I,StatusPGundertakeSourceCluster!$A10,'SP List (I-REAP)'!$Q:$Q,StatusPGundertakeSourceCluster!$A$8,'SP List (I-REAP)'!$B:$B,$H$2),IF($H$2="Visayas",SUMIFS('SP List (I-REAP)'!$M:$M,'SP List (I-REAP)'!$I:$I,StatusPGundertakeSourceCluster!$A10,'SP List (I-REAP)'!$Q:$Q,StatusPGundertakeSourceCluster!$A$8,'SP List (I-REAP)'!$B:$B,$H$2),IF($H$2="Mindanao",SUMIFS('SP List (I-REAP)'!$M:$M,'SP List (I-REAP)'!$I:$I,StatusPGundertakeSourceCluster!$A10,'SP List (I-REAP)'!$Q:$Q,StatusPGundertakeSourceCluster!$A$8,'SP List (I-REAP)'!$B:$B,$H$2))))))/1000000</f>
        <v>0</v>
      </c>
      <c r="H10" s="94" t="str">
        <f>+E10+G10</f>
        <v>0</v>
      </c>
      <c r="I10" s="169" t="str">
        <f>IF($H$2="Entire Portfolio",SUMIFS('SP List (I-REAP)'!$N:$N,'SP List (I-REAP)'!$I:$I,StatusPGundertakeSourceCluster!$A10,'SP List (I-REAP)'!$Q:$Q,StatusPGundertakeSourceCluster!$A$8),IF($H$2="Luzon A",SUMIFS('SP List (I-REAP)'!$N:$N,'SP List (I-REAP)'!$I:$I,StatusPGundertakeSourceCluster!$A10,'SP List (I-REAP)'!$Q:$Q,StatusPGundertakeSourceCluster!$A$8,'SP List (I-REAP)'!$B:$B,$H$2),IF($H$2="Luzon B",SUMIFS('SP List (I-REAP)'!$N:$N,'SP List (I-REAP)'!$I:$I,StatusPGundertakeSourceCluster!$A10,'SP List (I-REAP)'!$Q:$Q,StatusPGundertakeSourceCluster!$A$8,'SP List (I-REAP)'!$B:$B,$H$2),IF($H$2="Visayas",SUMIFS('SP List (I-REAP)'!$N:$N,'SP List (I-REAP)'!$I:$I,StatusPGundertakeSourceCluster!$A10,'SP List (I-REAP)'!$Q:$Q,StatusPGundertakeSourceCluster!$A$8,'SP List (I-REAP)'!$B:$B,$H$2),IF($H$2="Mindanao",SUMIFS('SP List (I-REAP)'!$N:$N,'SP List (I-REAP)'!$I:$I,StatusPGundertakeSourceCluster!$A10,'SP List (I-REAP)'!$Q:$Q,StatusPGundertakeSourceCluster!$A$8,'SP List (I-REAP)'!$B:$B,$H$2))))))/1000000</f>
        <v>0</v>
      </c>
      <c r="J10" s="94" t="str">
        <f>+H10+F10+I10</f>
        <v>0</v>
      </c>
    </row>
    <row r="11" spans="1:16" customHeight="1" ht="14.25">
      <c r="A11" s="162" t="s">
        <v>16</v>
      </c>
      <c r="B11" s="93" t="str">
        <f>IF($H$2="Entire Portfolio",COUNTIFS('SP List (I-REAP)'!$I:$I,StatusPGundertakeSourceCluster!$A11,'SP List (I-REAP)'!$Q:$Q,StatusPGundertakeSourceCluster!$A$8),IF($H$2="Luzon A",COUNTIFS('SP List (I-REAP)'!$I:$I,StatusPGundertakeSourceCluster!$A11,'SP List (I-REAP)'!$Q:$Q,StatusPGundertakeSourceCluster!$A$8,'SP List (I-REAP)'!$B:$B,StatusPGundertakeSourceCluster!$H$2),IF($H$2="Luzon B",COUNTIFS('SP List (I-REAP)'!$I:$I,StatusPGundertakeSourceCluster!$A11,'SP List (I-REAP)'!$Q:$Q,StatusPGundertakeSourceCluster!$A$8,'SP List (I-REAP)'!$B:$B,StatusPGundertakeSourceCluster!$H$2),IF($H$2="Visayas",COUNTIFS('SP List (I-REAP)'!$I:$I,StatusPGundertakeSourceCluster!$A11,'SP List (I-REAP)'!$Q:$Q,StatusPGundertakeSourceCluster!$A$8,'SP List (I-REAP)'!$B:$B,StatusPGundertakeSourceCluster!$H$2),IF($H$2="Mindanao",COUNTIFS('SP List (I-REAP)'!$I:$I,StatusPGundertakeSourceCluster!$A11,'SP List (I-REAP)'!$Q:$Q,StatusPGundertakeSourceCluster!$A$8,'SP List (I-REAP)'!$B:$B,StatusPGundertakeSourceCluster!$H$2))))))</f>
        <v>0</v>
      </c>
      <c r="C11" s="125" t="str">
        <f>IF($H$2="Entire Portfolio",SUMIFS('SP List (I-REAP)'!$AA:$AA,'SP List (I-REAP)'!$I:$I,StatusPGundertakeSourceCluster!$A11,'SP List (I-REAP)'!$Q:$Q,StatusPGundertakeSourceCluster!$A$8),IF($H$2="Luzon A",SUMIFS('SP List (I-REAP)'!$AA:$AA,'SP List (I-REAP)'!$I:$I,StatusPGundertakeSourceCluster!$A11,'SP List (I-REAP)'!$Q:$Q,StatusPGundertakeSourceCluster!$A$8,'SP List (I-REAP)'!$B:$B,StatusPGundertakeSourceCluster!$H$2),IF($H$2="Luzon B",SUMIFS('SP List (I-REAP)'!$AA:$AA,'SP List (I-REAP)'!$I:$I,StatusPGundertakeSourceCluster!$A11,'SP List (I-REAP)'!$Q:$Q,StatusPGundertakeSourceCluster!$A$8,'SP List (I-REAP)'!$B:$B,StatusPGundertakeSourceCluster!$H$2),IF($H$2="Visayas",SUMIFS('SP List (I-REAP)'!$AA:$AA,'SP List (I-REAP)'!$I:$I,StatusPGundertakeSourceCluster!$A11,'SP List (I-REAP)'!$Q:$Q,StatusPGundertakeSourceCluster!$A$8,'SP List (I-REAP)'!$B:$B,StatusPGundertakeSourceCluster!$H$2),IF($H$2="Mindanao",SUMIFS('SP List (I-REAP)'!$AA:$AA,'SP List (I-REAP)'!$I:$I,StatusPGundertakeSourceCluster!$A11,'SP List (I-REAP)'!$Q:$Q,StatusPGundertakeSourceCluster!$A$8,'SP List (I-REAP)'!$B:$B,StatusPGundertakeSourceCluster!$H$2))))))</f>
        <v>0</v>
      </c>
      <c r="D11" s="125" t="str">
        <f>IF($H$2="Entire Portfolio",SUMIFS('SP List (I-REAP)'!$AD:$AD,'SP List (I-REAP)'!$I:$I,StatusPGundertakeSourceCluster!$A11,'SP List (I-REAP)'!$Q:$Q,StatusPGundertakeSourceCluster!$A$8),IF($H$2="Luzon A",SUMIFS('SP List (I-REAP)'!$AD:$AD,'SP List (I-REAP)'!$I:$I,StatusPGundertakeSourceCluster!$A11,'SP List (I-REAP)'!$Q:$Q,StatusPGundertakeSourceCluster!$A$8,'SP List (I-REAP)'!$B:$B,StatusPGundertakeSourceCluster!$H$2),IF($H$2="Luzon B",SUMIFS('SP List (I-REAP)'!$AD:$AD,'SP List (I-REAP)'!$I:$I,StatusPGundertakeSourceCluster!$A11,'SP List (I-REAP)'!$Q:$Q,StatusPGundertakeSourceCluster!$A$8,'SP List (I-REAP)'!$B:$B,StatusPGundertakeSourceCluster!$H$2),IF($H$2="Visayas",SUMIFS('SP List (I-REAP)'!$AD:$AD,'SP List (I-REAP)'!$I:$I,StatusPGundertakeSourceCluster!$A11,'SP List (I-REAP)'!$Q:$Q,StatusPGundertakeSourceCluster!$A$8,'SP List (I-REAP)'!$B:$B,StatusPGundertakeSourceCluster!$H$2),IF($H$2="Mindanao",SUMIFS('SP List (I-REAP)'!$AD:$AD,'SP List (I-REAP)'!$I:$I,StatusPGundertakeSourceCluster!$A11,'SP List (I-REAP)'!$Q:$Q,StatusPGundertakeSourceCluster!$A$8,'SP List (I-REAP)'!$B:$B,StatusPGundertakeSourceCluster!$H$2))))))</f>
        <v>0</v>
      </c>
      <c r="E11" s="169" t="str">
        <f>IF($H$2="Entire Portfolio",SUMIFS('SP List (I-REAP)'!$K:$K,'SP List (I-REAP)'!$I:$I,StatusPGundertakeSourceCluster!$A11,'SP List (I-REAP)'!$Q:$Q,StatusPGundertakeSourceCluster!$A$8),IF($H$2="Luzon A",SUMIFS('SP List (I-REAP)'!$K:$K,'SP List (I-REAP)'!$I:$I,StatusPGundertakeSourceCluster!$A11,'SP List (I-REAP)'!$Q:$Q,StatusPGundertakeSourceCluster!$A$8,'SP List (I-REAP)'!$B:$B,$H$2),IF($H$2="Luzon B",SUMIFS('SP List (I-REAP)'!$K:$K,'SP List (I-REAP)'!$I:$I,StatusPGundertakeSourceCluster!$A11,'SP List (I-REAP)'!$Q:$Q,StatusPGundertakeSourceCluster!$A$8,'SP List (I-REAP)'!$B:$B,$H$2),IF($H$2="Visayas",SUMIFS('SP List (I-REAP)'!$K:$K,'SP List (I-REAP)'!$I:$I,StatusPGundertakeSourceCluster!$A11,'SP List (I-REAP)'!$Q:$Q,StatusPGundertakeSourceCluster!$A$8,'SP List (I-REAP)'!$B:$B,$H$2),IF($H$2="Mindanao",SUMIFS('SP List (I-REAP)'!$K:$K,'SP List (I-REAP)'!$I:$I,StatusPGundertakeSourceCluster!$A11,'SP List (I-REAP)'!$Q:$Q,StatusPGundertakeSourceCluster!$A$8,'SP List (I-REAP)'!$B:$B,$H$2))))))/1000000</f>
        <v>0</v>
      </c>
      <c r="F11" s="169" t="str">
        <f>IF($H$2="Entire Portfolio",SUMIFS('SP List (I-REAP)'!$L:$L,'SP List (I-REAP)'!$I:$I,StatusPGundertakeSourceCluster!$A11,'SP List (I-REAP)'!$Q:$Q,StatusPGundertakeSourceCluster!$A$8),IF($H$2="Luzon A",SUMIFS('SP List (I-REAP)'!$L:$L,'SP List (I-REAP)'!$I:$I,StatusPGundertakeSourceCluster!$A11,'SP List (I-REAP)'!$Q:$Q,StatusPGundertakeSourceCluster!$A$8,'SP List (I-REAP)'!$B:$B,$H$2),IF($H$2="Luzon B",SUMIFS('SP List (I-REAP)'!$L:$L,'SP List (I-REAP)'!$I:$I,StatusPGundertakeSourceCluster!$A11,'SP List (I-REAP)'!$Q:$Q,StatusPGundertakeSourceCluster!$A$8,'SP List (I-REAP)'!$B:$B,$H$2),IF($H$2="Visayas",SUMIFS('SP List (I-REAP)'!$L:$L,'SP List (I-REAP)'!$I:$I,StatusPGundertakeSourceCluster!$A11,'SP List (I-REAP)'!$Q:$Q,StatusPGundertakeSourceCluster!$A$8,'SP List (I-REAP)'!$B:$B,$H$2),IF($H$2="Mindanao",SUMIFS('SP List (I-REAP)'!$L:$L,'SP List (I-REAP)'!$I:$I,StatusPGundertakeSourceCluster!$A11,'SP List (I-REAP)'!$Q:$Q,StatusPGundertakeSourceCluster!$A$8,'SP List (I-REAP)'!$B:$B,$H$2))))))/1000000</f>
        <v>0</v>
      </c>
      <c r="G11" s="169" t="str">
        <f>IF($H$2="Entire Portfolio",SUMIFS('SP List (I-REAP)'!$M:$M,'SP List (I-REAP)'!$I:$I,StatusPGundertakeSourceCluster!$A11,'SP List (I-REAP)'!$Q:$Q,StatusPGundertakeSourceCluster!$A$8),IF($H$2="Luzon A",SUMIFS('SP List (I-REAP)'!$M:$M,'SP List (I-REAP)'!$I:$I,StatusPGundertakeSourceCluster!$A11,'SP List (I-REAP)'!$Q:$Q,StatusPGundertakeSourceCluster!$A$8,'SP List (I-REAP)'!$B:$B,$H$2),IF($H$2="Luzon B",SUMIFS('SP List (I-REAP)'!$M:$M,'SP List (I-REAP)'!$I:$I,StatusPGundertakeSourceCluster!$A11,'SP List (I-REAP)'!$Q:$Q,StatusPGundertakeSourceCluster!$A$8,'SP List (I-REAP)'!$B:$B,$H$2),IF($H$2="Visayas",SUMIFS('SP List (I-REAP)'!$M:$M,'SP List (I-REAP)'!$I:$I,StatusPGundertakeSourceCluster!$A11,'SP List (I-REAP)'!$Q:$Q,StatusPGundertakeSourceCluster!$A$8,'SP List (I-REAP)'!$B:$B,$H$2),IF($H$2="Mindanao",SUMIFS('SP List (I-REAP)'!$M:$M,'SP List (I-REAP)'!$I:$I,StatusPGundertakeSourceCluster!$A11,'SP List (I-REAP)'!$Q:$Q,StatusPGundertakeSourceCluster!$A$8,'SP List (I-REAP)'!$B:$B,$H$2))))))/1000000</f>
        <v>0</v>
      </c>
      <c r="H11" s="94" t="str">
        <f>+E11+G11</f>
        <v>0</v>
      </c>
      <c r="I11" s="169" t="str">
        <f>IF($H$2="Entire Portfolio",SUMIFS('SP List (I-REAP)'!$N:$N,'SP List (I-REAP)'!$I:$I,StatusPGundertakeSourceCluster!$A11,'SP List (I-REAP)'!$Q:$Q,StatusPGundertakeSourceCluster!$A$8),IF($H$2="Luzon A",SUMIFS('SP List (I-REAP)'!$N:$N,'SP List (I-REAP)'!$I:$I,StatusPGundertakeSourceCluster!$A11,'SP List (I-REAP)'!$Q:$Q,StatusPGundertakeSourceCluster!$A$8,'SP List (I-REAP)'!$B:$B,$H$2),IF($H$2="Luzon B",SUMIFS('SP List (I-REAP)'!$N:$N,'SP List (I-REAP)'!$I:$I,StatusPGundertakeSourceCluster!$A11,'SP List (I-REAP)'!$Q:$Q,StatusPGundertakeSourceCluster!$A$8,'SP List (I-REAP)'!$B:$B,$H$2),IF($H$2="Visayas",SUMIFS('SP List (I-REAP)'!$N:$N,'SP List (I-REAP)'!$I:$I,StatusPGundertakeSourceCluster!$A11,'SP List (I-REAP)'!$Q:$Q,StatusPGundertakeSourceCluster!$A$8,'SP List (I-REAP)'!$B:$B,$H$2),IF($H$2="Mindanao",SUMIFS('SP List (I-REAP)'!$N:$N,'SP List (I-REAP)'!$I:$I,StatusPGundertakeSourceCluster!$A11,'SP List (I-REAP)'!$Q:$Q,StatusPGundertakeSourceCluster!$A$8,'SP List (I-REAP)'!$B:$B,$H$2))))))/1000000</f>
        <v>0</v>
      </c>
      <c r="J11" s="94" t="str">
        <f>+H11+F11+I11</f>
        <v>0</v>
      </c>
    </row>
    <row r="12" spans="1:16" customHeight="1" ht="14.25">
      <c r="A12" s="162" t="s">
        <v>20</v>
      </c>
      <c r="B12" s="93" t="str">
        <f>IF($H$2="Entire Portfolio",COUNTIFS('SP List (I-REAP)'!$I:$I,StatusPGundertakeSourceCluster!$A12,'SP List (I-REAP)'!$Q:$Q,StatusPGundertakeSourceCluster!$A$8),IF($H$2="Luzon A",COUNTIFS('SP List (I-REAP)'!$I:$I,StatusPGundertakeSourceCluster!$A12,'SP List (I-REAP)'!$Q:$Q,StatusPGundertakeSourceCluster!$A$8,'SP List (I-REAP)'!$B:$B,StatusPGundertakeSourceCluster!$H$2),IF($H$2="Luzon B",COUNTIFS('SP List (I-REAP)'!$I:$I,StatusPGundertakeSourceCluster!$A12,'SP List (I-REAP)'!$Q:$Q,StatusPGundertakeSourceCluster!$A$8,'SP List (I-REAP)'!$B:$B,StatusPGundertakeSourceCluster!$H$2),IF($H$2="Visayas",COUNTIFS('SP List (I-REAP)'!$I:$I,StatusPGundertakeSourceCluster!$A12,'SP List (I-REAP)'!$Q:$Q,StatusPGundertakeSourceCluster!$A$8,'SP List (I-REAP)'!$B:$B,StatusPGundertakeSourceCluster!$H$2),IF($H$2="Mindanao",COUNTIFS('SP List (I-REAP)'!$I:$I,StatusPGundertakeSourceCluster!$A12,'SP List (I-REAP)'!$Q:$Q,StatusPGundertakeSourceCluster!$A$8,'SP List (I-REAP)'!$B:$B,StatusPGundertakeSourceCluster!$H$2))))))</f>
        <v>0</v>
      </c>
      <c r="C12" s="125" t="str">
        <f>IF($H$2="Entire Portfolio",SUMIFS('SP List (I-REAP)'!$AA:$AA,'SP List (I-REAP)'!$I:$I,StatusPGundertakeSourceCluster!$A12,'SP List (I-REAP)'!$Q:$Q,StatusPGundertakeSourceCluster!$A$8),IF($H$2="Luzon A",SUMIFS('SP List (I-REAP)'!$AA:$AA,'SP List (I-REAP)'!$I:$I,StatusPGundertakeSourceCluster!$A12,'SP List (I-REAP)'!$Q:$Q,StatusPGundertakeSourceCluster!$A$8,'SP List (I-REAP)'!$B:$B,StatusPGundertakeSourceCluster!$H$2),IF($H$2="Luzon B",SUMIFS('SP List (I-REAP)'!$AA:$AA,'SP List (I-REAP)'!$I:$I,StatusPGundertakeSourceCluster!$A12,'SP List (I-REAP)'!$Q:$Q,StatusPGundertakeSourceCluster!$A$8,'SP List (I-REAP)'!$B:$B,StatusPGundertakeSourceCluster!$H$2),IF($H$2="Visayas",SUMIFS('SP List (I-REAP)'!$AA:$AA,'SP List (I-REAP)'!$I:$I,StatusPGundertakeSourceCluster!$A12,'SP List (I-REAP)'!$Q:$Q,StatusPGundertakeSourceCluster!$A$8,'SP List (I-REAP)'!$B:$B,StatusPGundertakeSourceCluster!$H$2),IF($H$2="Mindanao",SUMIFS('SP List (I-REAP)'!$AA:$AA,'SP List (I-REAP)'!$I:$I,StatusPGundertakeSourceCluster!$A12,'SP List (I-REAP)'!$Q:$Q,StatusPGundertakeSourceCluster!$A$8,'SP List (I-REAP)'!$B:$B,StatusPGundertakeSourceCluster!$H$2))))))</f>
        <v>0</v>
      </c>
      <c r="D12" s="125" t="str">
        <f>IF($H$2="Entire Portfolio",SUMIFS('SP List (I-REAP)'!$AD:$AD,'SP List (I-REAP)'!$I:$I,StatusPGundertakeSourceCluster!$A12,'SP List (I-REAP)'!$Q:$Q,StatusPGundertakeSourceCluster!$A$8),IF($H$2="Luzon A",SUMIFS('SP List (I-REAP)'!$AD:$AD,'SP List (I-REAP)'!$I:$I,StatusPGundertakeSourceCluster!$A12,'SP List (I-REAP)'!$Q:$Q,StatusPGundertakeSourceCluster!$A$8,'SP List (I-REAP)'!$B:$B,StatusPGundertakeSourceCluster!$H$2),IF($H$2="Luzon B",SUMIFS('SP List (I-REAP)'!$AD:$AD,'SP List (I-REAP)'!$I:$I,StatusPGundertakeSourceCluster!$A12,'SP List (I-REAP)'!$Q:$Q,StatusPGundertakeSourceCluster!$A$8,'SP List (I-REAP)'!$B:$B,StatusPGundertakeSourceCluster!$H$2),IF($H$2="Visayas",SUMIFS('SP List (I-REAP)'!$AD:$AD,'SP List (I-REAP)'!$I:$I,StatusPGundertakeSourceCluster!$A12,'SP List (I-REAP)'!$Q:$Q,StatusPGundertakeSourceCluster!$A$8,'SP List (I-REAP)'!$B:$B,StatusPGundertakeSourceCluster!$H$2),IF($H$2="Mindanao",SUMIFS('SP List (I-REAP)'!$AD:$AD,'SP List (I-REAP)'!$I:$I,StatusPGundertakeSourceCluster!$A12,'SP List (I-REAP)'!$Q:$Q,StatusPGundertakeSourceCluster!$A$8,'SP List (I-REAP)'!$B:$B,StatusPGundertakeSourceCluster!$H$2))))))</f>
        <v>0</v>
      </c>
      <c r="E12" s="169" t="str">
        <f>IF($H$2="Entire Portfolio",SUMIFS('SP List (I-REAP)'!$K:$K,'SP List (I-REAP)'!$I:$I,StatusPGundertakeSourceCluster!$A12,'SP List (I-REAP)'!$Q:$Q,StatusPGundertakeSourceCluster!$A$8),IF($H$2="Luzon A",SUMIFS('SP List (I-REAP)'!$K:$K,'SP List (I-REAP)'!$I:$I,StatusPGundertakeSourceCluster!$A12,'SP List (I-REAP)'!$Q:$Q,StatusPGundertakeSourceCluster!$A$8,'SP List (I-REAP)'!$B:$B,$H$2),IF($H$2="Luzon B",SUMIFS('SP List (I-REAP)'!$K:$K,'SP List (I-REAP)'!$I:$I,StatusPGundertakeSourceCluster!$A12,'SP List (I-REAP)'!$Q:$Q,StatusPGundertakeSourceCluster!$A$8,'SP List (I-REAP)'!$B:$B,$H$2),IF($H$2="Visayas",SUMIFS('SP List (I-REAP)'!$K:$K,'SP List (I-REAP)'!$I:$I,StatusPGundertakeSourceCluster!$A12,'SP List (I-REAP)'!$Q:$Q,StatusPGundertakeSourceCluster!$A$8,'SP List (I-REAP)'!$B:$B,$H$2),IF($H$2="Mindanao",SUMIFS('SP List (I-REAP)'!$K:$K,'SP List (I-REAP)'!$I:$I,StatusPGundertakeSourceCluster!$A12,'SP List (I-REAP)'!$Q:$Q,StatusPGundertakeSourceCluster!$A$8,'SP List (I-REAP)'!$B:$B,$H$2))))))/1000000</f>
        <v>0</v>
      </c>
      <c r="F12" s="169" t="str">
        <f>IF($H$2="Entire Portfolio",SUMIFS('SP List (I-REAP)'!$L:$L,'SP List (I-REAP)'!$I:$I,StatusPGundertakeSourceCluster!$A12,'SP List (I-REAP)'!$Q:$Q,StatusPGundertakeSourceCluster!$A$8),IF($H$2="Luzon A",SUMIFS('SP List (I-REAP)'!$L:$L,'SP List (I-REAP)'!$I:$I,StatusPGundertakeSourceCluster!$A12,'SP List (I-REAP)'!$Q:$Q,StatusPGundertakeSourceCluster!$A$8,'SP List (I-REAP)'!$B:$B,$H$2),IF($H$2="Luzon B",SUMIFS('SP List (I-REAP)'!$L:$L,'SP List (I-REAP)'!$I:$I,StatusPGundertakeSourceCluster!$A12,'SP List (I-REAP)'!$Q:$Q,StatusPGundertakeSourceCluster!$A$8,'SP List (I-REAP)'!$B:$B,$H$2),IF($H$2="Visayas",SUMIFS('SP List (I-REAP)'!$L:$L,'SP List (I-REAP)'!$I:$I,StatusPGundertakeSourceCluster!$A12,'SP List (I-REAP)'!$Q:$Q,StatusPGundertakeSourceCluster!$A$8,'SP List (I-REAP)'!$B:$B,$H$2),IF($H$2="Mindanao",SUMIFS('SP List (I-REAP)'!$L:$L,'SP List (I-REAP)'!$I:$I,StatusPGundertakeSourceCluster!$A12,'SP List (I-REAP)'!$Q:$Q,StatusPGundertakeSourceCluster!$A$8,'SP List (I-REAP)'!$B:$B,$H$2))))))/1000000</f>
        <v>0</v>
      </c>
      <c r="G12" s="169" t="str">
        <f>IF($H$2="Entire Portfolio",SUMIFS('SP List (I-REAP)'!$M:$M,'SP List (I-REAP)'!$I:$I,StatusPGundertakeSourceCluster!$A12,'SP List (I-REAP)'!$Q:$Q,StatusPGundertakeSourceCluster!$A$8),IF($H$2="Luzon A",SUMIFS('SP List (I-REAP)'!$M:$M,'SP List (I-REAP)'!$I:$I,StatusPGundertakeSourceCluster!$A12,'SP List (I-REAP)'!$Q:$Q,StatusPGundertakeSourceCluster!$A$8,'SP List (I-REAP)'!$B:$B,$H$2),IF($H$2="Luzon B",SUMIFS('SP List (I-REAP)'!$M:$M,'SP List (I-REAP)'!$I:$I,StatusPGundertakeSourceCluster!$A12,'SP List (I-REAP)'!$Q:$Q,StatusPGundertakeSourceCluster!$A$8,'SP List (I-REAP)'!$B:$B,$H$2),IF($H$2="Visayas",SUMIFS('SP List (I-REAP)'!$M:$M,'SP List (I-REAP)'!$I:$I,StatusPGundertakeSourceCluster!$A12,'SP List (I-REAP)'!$Q:$Q,StatusPGundertakeSourceCluster!$A$8,'SP List (I-REAP)'!$B:$B,$H$2),IF($H$2="Mindanao",SUMIFS('SP List (I-REAP)'!$M:$M,'SP List (I-REAP)'!$I:$I,StatusPGundertakeSourceCluster!$A12,'SP List (I-REAP)'!$Q:$Q,StatusPGundertakeSourceCluster!$A$8,'SP List (I-REAP)'!$B:$B,$H$2))))))/1000000</f>
        <v>0</v>
      </c>
      <c r="H12" s="94" t="str">
        <f>+E12+G12</f>
        <v>0</v>
      </c>
      <c r="I12" s="169" t="str">
        <f>IF($H$2="Entire Portfolio",SUMIFS('SP List (I-REAP)'!$N:$N,'SP List (I-REAP)'!$I:$I,StatusPGundertakeSourceCluster!$A12,'SP List (I-REAP)'!$Q:$Q,StatusPGundertakeSourceCluster!$A$8),IF($H$2="Luzon A",SUMIFS('SP List (I-REAP)'!$N:$N,'SP List (I-REAP)'!$I:$I,StatusPGundertakeSourceCluster!$A12,'SP List (I-REAP)'!$Q:$Q,StatusPGundertakeSourceCluster!$A$8,'SP List (I-REAP)'!$B:$B,$H$2),IF($H$2="Luzon B",SUMIFS('SP List (I-REAP)'!$N:$N,'SP List (I-REAP)'!$I:$I,StatusPGundertakeSourceCluster!$A12,'SP List (I-REAP)'!$Q:$Q,StatusPGundertakeSourceCluster!$A$8,'SP List (I-REAP)'!$B:$B,$H$2),IF($H$2="Visayas",SUMIFS('SP List (I-REAP)'!$N:$N,'SP List (I-REAP)'!$I:$I,StatusPGundertakeSourceCluster!$A12,'SP List (I-REAP)'!$Q:$Q,StatusPGundertakeSourceCluster!$A$8,'SP List (I-REAP)'!$B:$B,$H$2),IF($H$2="Mindanao",SUMIFS('SP List (I-REAP)'!$N:$N,'SP List (I-REAP)'!$I:$I,StatusPGundertakeSourceCluster!$A12,'SP List (I-REAP)'!$Q:$Q,StatusPGundertakeSourceCluster!$A$8,'SP List (I-REAP)'!$B:$B,$H$2))))))/1000000</f>
        <v>0</v>
      </c>
      <c r="J12" s="94" t="str">
        <f>+H12+F12+I12</f>
        <v>0</v>
      </c>
      <c r="P12" s="115"/>
    </row>
    <row r="13" spans="1:16" customHeight="1" ht="14.25">
      <c r="A13" s="165" t="s">
        <v>2012</v>
      </c>
      <c r="B13" s="95" t="str">
        <f>+B14</f>
        <v>0</v>
      </c>
      <c r="C13" s="128" t="str">
        <f>+C14</f>
        <v>0</v>
      </c>
      <c r="D13" s="128" t="str">
        <f>+D14</f>
        <v>0</v>
      </c>
      <c r="E13" s="170" t="str">
        <f>+E14</f>
        <v>0</v>
      </c>
      <c r="F13" s="170" t="str">
        <f>+F14</f>
        <v>0</v>
      </c>
      <c r="G13" s="170" t="str">
        <f>+G14</f>
        <v>0</v>
      </c>
      <c r="H13" s="170" t="str">
        <f>+H14</f>
        <v>0</v>
      </c>
      <c r="I13" s="170" t="str">
        <f>+I14</f>
        <v>0</v>
      </c>
      <c r="J13" s="170" t="str">
        <f>+J14</f>
        <v>0</v>
      </c>
      <c r="P13" s="115"/>
    </row>
    <row r="14" spans="1:16" customHeight="1" ht="14.25">
      <c r="A14" s="97" t="s">
        <v>2013</v>
      </c>
      <c r="B14" s="98" t="str">
        <f>+B15+B20+B25</f>
        <v>0</v>
      </c>
      <c r="C14" s="129" t="str">
        <f>+C15+C20+C25</f>
        <v>0</v>
      </c>
      <c r="D14" s="129" t="str">
        <f>+D15+D20+D25</f>
        <v>0</v>
      </c>
      <c r="E14" s="108" t="str">
        <f>+E15+E20+E25</f>
        <v>0</v>
      </c>
      <c r="F14" s="108" t="str">
        <f>+F15+F20+F25</f>
        <v>0</v>
      </c>
      <c r="G14" s="108" t="str">
        <f>+G15+G20+G25</f>
        <v>0</v>
      </c>
      <c r="H14" s="108" t="str">
        <f>+H15+H20+H25</f>
        <v>0</v>
      </c>
      <c r="I14" s="108" t="str">
        <f>+I15+I20+I25</f>
        <v>0</v>
      </c>
      <c r="J14" s="108" t="str">
        <f>+J15+J20+J25</f>
        <v>0</v>
      </c>
      <c r="P14" s="115"/>
    </row>
    <row r="15" spans="1:16" customHeight="1" ht="14.25">
      <c r="A15" s="164" t="s">
        <v>2014</v>
      </c>
      <c r="B15" s="101" t="str">
        <f>SUM(B16:B19)</f>
        <v>0</v>
      </c>
      <c r="C15" s="130" t="str">
        <f>SUM(C16:C19)</f>
        <v>0</v>
      </c>
      <c r="D15" s="130" t="str">
        <f>SUM(D16:D19)</f>
        <v>0</v>
      </c>
      <c r="E15" s="171" t="str">
        <f>SUM(E16:E19)</f>
        <v>0</v>
      </c>
      <c r="F15" s="171" t="str">
        <f>SUM(F16:F19)</f>
        <v>0</v>
      </c>
      <c r="G15" s="171" t="str">
        <f>SUM(G16:G19)</f>
        <v>0</v>
      </c>
      <c r="H15" s="171" t="str">
        <f>SUM(H16:H19)</f>
        <v>0</v>
      </c>
      <c r="I15" s="171" t="str">
        <f>SUM(I16:I19)</f>
        <v>0</v>
      </c>
      <c r="J15" s="171" t="str">
        <f>SUM(J16:J19)</f>
        <v>0</v>
      </c>
      <c r="P15" s="115"/>
    </row>
    <row r="16" spans="1:16" customHeight="1" ht="14.25">
      <c r="A16" s="162" t="s">
        <v>7</v>
      </c>
      <c r="B16" s="93" t="str">
        <f>IF($H$2="Entire Portfolio",COUNTIFS('SP List (I-REAP)'!$I:$I,StatusPGundertakeSourceCluster!$A16,'SP List (I-REAP)'!$Q:$Q,StatusPGundertakeSourceCluster!$A$15),IF($H$2="Luzon A",COUNTIFS('SP List (I-REAP)'!$I:$I,StatusPGundertakeSourceCluster!$A16,'SP List (I-REAP)'!$Q:$Q,StatusPGundertakeSourceCluster!$A$15,'SP List (I-REAP)'!$B:$B,StatusPGundertakeSourceCluster!$H$2),IF($H$2="Luzon B",COUNTIFS('SP List (I-REAP)'!$I:$I,StatusPGundertakeSourceCluster!$A16,'SP List (I-REAP)'!$Q:$Q,StatusPGundertakeSourceCluster!$A$15,'SP List (I-REAP)'!$B:$B,StatusPGundertakeSourceCluster!$H$2),IF($H$2="Visayas",COUNTIFS('SP List (I-REAP)'!$I:$I,StatusPGundertakeSourceCluster!$A16,'SP List (I-REAP)'!$Q:$Q,StatusPGundertakeSourceCluster!$A$15,'SP List (I-REAP)'!$B:$B,StatusPGundertakeSourceCluster!$H$2),IF($H$2="Mindanao",COUNTIFS('SP List (I-REAP)'!$I:$I,StatusPGundertakeSourceCluster!$A16,'SP List (I-REAP)'!$Q:$Q,StatusPGundertakeSourceCluster!$A$15,'SP List (I-REAP)'!$B:$B,StatusPGundertakeSourceCluster!$H$2))))))</f>
        <v>0</v>
      </c>
      <c r="C16" s="125" t="str">
        <f>IF($H$2="Entire Portfolio",SUMIFS('SP List (I-REAP)'!$AA:$AA,'SP List (I-REAP)'!$I:$I,StatusPGundertakeSourceCluster!$A16,'SP List (I-REAP)'!$Q:$Q,StatusPGundertakeSourceCluster!$A$15),IF($H$2="Luzon A",SUMIFS('SP List (I-REAP)'!$AA:$AA,'SP List (I-REAP)'!$I:$I,StatusPGundertakeSourceCluster!$A16,'SP List (I-REAP)'!$Q:$Q,StatusPGundertakeSourceCluster!$A$15,'SP List (I-REAP)'!$B:$B,StatusPGundertakeSourceCluster!$H$2),IF($H$2="Luzon B",SUMIFS('SP List (I-REAP)'!$AA:$AA,'SP List (I-REAP)'!$I:$I,StatusPGundertakeSourceCluster!$A16,'SP List (I-REAP)'!$Q:$Q,StatusPGundertakeSourceCluster!$A$15,'SP List (I-REAP)'!$B:$B,StatusPGundertakeSourceCluster!$H$2),IF($H$2="Visayas",SUMIFS('SP List (I-REAP)'!$AA:$AA,'SP List (I-REAP)'!$I:$I,StatusPGundertakeSourceCluster!$A16,'SP List (I-REAP)'!$Q:$Q,StatusPGundertakeSourceCluster!$A$15,'SP List (I-REAP)'!$B:$B,StatusPGundertakeSourceCluster!$H$2),IF($H$2="Mindanao",SUMIFS('SP List (I-REAP)'!$AA:$AA,'SP List (I-REAP)'!$I:$I,StatusPGundertakeSourceCluster!$A16,'SP List (I-REAP)'!$Q:$Q,StatusPGundertakeSourceCluster!$A$15,'SP List (I-REAP)'!$B:$B,StatusPGundertakeSourceCluster!$H$2))))))</f>
        <v>0</v>
      </c>
      <c r="D16" s="125" t="str">
        <f>IF($H$2="Entire Portfolio",SUMIFS('SP List (I-REAP)'!$AD:$AD,'SP List (I-REAP)'!$I:$I,StatusPGundertakeSourceCluster!$A16,'SP List (I-REAP)'!$Q:$Q,StatusPGundertakeSourceCluster!$A$15),IF($H$2="Luzon A",SUMIFS('SP List (I-REAP)'!$AD:$AD,'SP List (I-REAP)'!$I:$I,StatusPGundertakeSourceCluster!$A16,'SP List (I-REAP)'!$Q:$Q,StatusPGundertakeSourceCluster!$A$15,'SP List (I-REAP)'!$B:$B,StatusPGundertakeSourceCluster!$H$2),IF($H$2="Luzon B",SUMIFS('SP List (I-REAP)'!$AD:$AD,'SP List (I-REAP)'!$I:$I,StatusPGundertakeSourceCluster!$A16,'SP List (I-REAP)'!$Q:$Q,StatusPGundertakeSourceCluster!$A$15,'SP List (I-REAP)'!$B:$B,StatusPGundertakeSourceCluster!$H$2),IF($H$2="Visayas",SUMIFS('SP List (I-REAP)'!$AD:$AD,'SP List (I-REAP)'!$I:$I,StatusPGundertakeSourceCluster!$A16,'SP List (I-REAP)'!$Q:$Q,StatusPGundertakeSourceCluster!$A$15,'SP List (I-REAP)'!$B:$B,StatusPGundertakeSourceCluster!$H$2),IF($H$2="Mindanao",SUMIFS('SP List (I-REAP)'!$AD:$AD,'SP List (I-REAP)'!$I:$I,StatusPGundertakeSourceCluster!$A16,'SP List (I-REAP)'!$Q:$Q,StatusPGundertakeSourceCluster!$A$15,'SP List (I-REAP)'!$B:$B,StatusPGundertakeSourceCluster!$H$2))))))</f>
        <v>0</v>
      </c>
      <c r="E16" s="169" t="str">
        <f>IF($H$2="Entire Portfolio",SUMIFS('SP List (I-REAP)'!$K:$K,'SP List (I-REAP)'!$I:$I,StatusPGundertakeSourceCluster!$A16,'SP List (I-REAP)'!$Q:$Q,StatusPGundertakeSourceCluster!$A$15),IF($H$2="Luzon A",SUMIFS('SP List (I-REAP)'!$K:$K,'SP List (I-REAP)'!$I:$I,StatusPGundertakeSourceCluster!$A16,'SP List (I-REAP)'!$Q:$Q,StatusPGundertakeSourceCluster!$A$15,'SP List (I-REAP)'!$B:$B,$H$2),IF($H$2="Luzon B",SUMIFS('SP List (I-REAP)'!$K:$K,'SP List (I-REAP)'!$I:$I,StatusPGundertakeSourceCluster!$A16,'SP List (I-REAP)'!$Q:$Q,StatusPGundertakeSourceCluster!$A$15,'SP List (I-REAP)'!$B:$B,$H$2),IF($H$2="Visayas",SUMIFS('SP List (I-REAP)'!$K:$K,'SP List (I-REAP)'!$I:$I,StatusPGundertakeSourceCluster!$A16,'SP List (I-REAP)'!$Q:$Q,StatusPGundertakeSourceCluster!$A$15,'SP List (I-REAP)'!$B:$B,$H$2),IF($H$2="Mindanao",SUMIFS('SP List (I-REAP)'!$K:$K,'SP List (I-REAP)'!$I:$I,StatusPGundertakeSourceCluster!$A16,'SP List (I-REAP)'!$Q:$Q,StatusPGundertakeSourceCluster!$A$15,'SP List (I-REAP)'!$B:$B,$H$2))))))/1000000</f>
        <v>0</v>
      </c>
      <c r="F16" s="169" t="str">
        <f>IF($H$2="Entire Portfolio",SUMIFS('SP List (I-REAP)'!$L:$L,'SP List (I-REAP)'!$I:$I,StatusPGundertakeSourceCluster!$A16,'SP List (I-REAP)'!$Q:$Q,StatusPGundertakeSourceCluster!$A$15),IF($H$2="Luzon A",SUMIFS('SP List (I-REAP)'!$L:$L,'SP List (I-REAP)'!$I:$I,StatusPGundertakeSourceCluster!$A16,'SP List (I-REAP)'!$Q:$Q,StatusPGundertakeSourceCluster!$A$15,'SP List (I-REAP)'!$B:$B,$H$2),IF($H$2="Luzon B",SUMIFS('SP List (I-REAP)'!$L:$L,'SP List (I-REAP)'!$I:$I,StatusPGundertakeSourceCluster!$A16,'SP List (I-REAP)'!$Q:$Q,StatusPGundertakeSourceCluster!$A$15,'SP List (I-REAP)'!$B:$B,$H$2),IF($H$2="Visayas",SUMIFS('SP List (I-REAP)'!$L:$L,'SP List (I-REAP)'!$I:$I,StatusPGundertakeSourceCluster!$A16,'SP List (I-REAP)'!$Q:$Q,StatusPGundertakeSourceCluster!$A$15,'SP List (I-REAP)'!$B:$B,$H$2),IF($H$2="Mindanao",SUMIFS('SP List (I-REAP)'!$L:$L,'SP List (I-REAP)'!$I:$I,StatusPGundertakeSourceCluster!$A16,'SP List (I-REAP)'!$Q:$Q,StatusPGundertakeSourceCluster!$A$15,'SP List (I-REAP)'!$B:$B,$H$2))))))/1000000</f>
        <v>0</v>
      </c>
      <c r="G16" s="169" t="str">
        <f>IF($H$2="Entire Portfolio",SUMIFS('SP List (I-REAP)'!$M:$M,'SP List (I-REAP)'!$I:$I,StatusPGundertakeSourceCluster!$A16,'SP List (I-REAP)'!$Q:$Q,StatusPGundertakeSourceCluster!$A$15),IF($H$2="Luzon A",SUMIFS('SP List (I-REAP)'!$M:$M,'SP List (I-REAP)'!$I:$I,StatusPGundertakeSourceCluster!$A16,'SP List (I-REAP)'!$Q:$Q,StatusPGundertakeSourceCluster!$A$15,'SP List (I-REAP)'!$B:$B,$H$2),IF($H$2="Luzon B",SUMIFS('SP List (I-REAP)'!$M:$M,'SP List (I-REAP)'!$I:$I,StatusPGundertakeSourceCluster!$A16,'SP List (I-REAP)'!$Q:$Q,StatusPGundertakeSourceCluster!$A$15,'SP List (I-REAP)'!$B:$B,$H$2),IF($H$2="Visayas",SUMIFS('SP List (I-REAP)'!$M:$M,'SP List (I-REAP)'!$I:$I,StatusPGundertakeSourceCluster!$A16,'SP List (I-REAP)'!$Q:$Q,StatusPGundertakeSourceCluster!$A$15,'SP List (I-REAP)'!$B:$B,$H$2),IF($H$2="Mindanao",SUMIFS('SP List (I-REAP)'!$M:$M,'SP List (I-REAP)'!$I:$I,StatusPGundertakeSourceCluster!$A16,'SP List (I-REAP)'!$Q:$Q,StatusPGundertakeSourceCluster!$A$15,'SP List (I-REAP)'!$B:$B,$H$2))))))/1000000</f>
        <v>0</v>
      </c>
      <c r="H16" s="94" t="str">
        <f>+E16+G16</f>
        <v>0</v>
      </c>
      <c r="I16" s="169" t="str">
        <f>IF($H$2="Entire Portfolio",SUMIFS('SP List (I-REAP)'!$N:$N,'SP List (I-REAP)'!$I:$I,StatusPGundertakeSourceCluster!$A16,'SP List (I-REAP)'!$Q:$Q,StatusPGundertakeSourceCluster!$A$15),IF($H$2="Luzon A",SUMIFS('SP List (I-REAP)'!$N:$N,'SP List (I-REAP)'!$I:$I,StatusPGundertakeSourceCluster!$A16,'SP List (I-REAP)'!$Q:$Q,StatusPGundertakeSourceCluster!$A$15,'SP List (I-REAP)'!$B:$B,$H$2),IF($H$2="Luzon B",SUMIFS('SP List (I-REAP)'!$N:$N,'SP List (I-REAP)'!$I:$I,StatusPGundertakeSourceCluster!$A16,'SP List (I-REAP)'!$Q:$Q,StatusPGundertakeSourceCluster!$A$15,'SP List (I-REAP)'!$B:$B,$H$2),IF($H$2="Visayas",SUMIFS('SP List (I-REAP)'!$N:$N,'SP List (I-REAP)'!$I:$I,StatusPGundertakeSourceCluster!$A16,'SP List (I-REAP)'!$Q:$Q,StatusPGundertakeSourceCluster!$A$15,'SP List (I-REAP)'!$B:$B,$H$2),IF($H$2="Mindanao",SUMIFS('SP List (I-REAP)'!$N:$N,'SP List (I-REAP)'!$I:$I,StatusPGundertakeSourceCluster!$A16,'SP List (I-REAP)'!$Q:$Q,StatusPGundertakeSourceCluster!$A$15,'SP List (I-REAP)'!$B:$B,$H$2))))))/1000000</f>
        <v>0</v>
      </c>
      <c r="J16" s="94" t="str">
        <f>+H16+F16+I16</f>
        <v>0</v>
      </c>
      <c r="P16" s="115"/>
    </row>
    <row r="17" spans="1:16" customHeight="1" ht="14.25">
      <c r="A17" s="162" t="s">
        <v>12</v>
      </c>
      <c r="B17" s="93" t="str">
        <f>IF($H$2="Entire Portfolio",COUNTIFS('SP List (I-REAP)'!$I:$I,StatusPGundertakeSourceCluster!$A17,'SP List (I-REAP)'!$Q:$Q,StatusPGundertakeSourceCluster!$A$15),IF($H$2="Luzon A",COUNTIFS('SP List (I-REAP)'!$I:$I,StatusPGundertakeSourceCluster!$A17,'SP List (I-REAP)'!$Q:$Q,StatusPGundertakeSourceCluster!$A$15,'SP List (I-REAP)'!$B:$B,StatusPGundertakeSourceCluster!$H$2),IF($H$2="Luzon B",COUNTIFS('SP List (I-REAP)'!$I:$I,StatusPGundertakeSourceCluster!$A17,'SP List (I-REAP)'!$Q:$Q,StatusPGundertakeSourceCluster!$A$15,'SP List (I-REAP)'!$B:$B,StatusPGundertakeSourceCluster!$H$2),IF($H$2="Visayas",COUNTIFS('SP List (I-REAP)'!$I:$I,StatusPGundertakeSourceCluster!$A17,'SP List (I-REAP)'!$Q:$Q,StatusPGundertakeSourceCluster!$A$15,'SP List (I-REAP)'!$B:$B,StatusPGundertakeSourceCluster!$H$2),IF($H$2="Mindanao",COUNTIFS('SP List (I-REAP)'!$I:$I,StatusPGundertakeSourceCluster!$A17,'SP List (I-REAP)'!$Q:$Q,StatusPGundertakeSourceCluster!$A$15,'SP List (I-REAP)'!$B:$B,StatusPGundertakeSourceCluster!$H$2))))))</f>
        <v>0</v>
      </c>
      <c r="C17" s="125" t="str">
        <f>IF($H$2="Entire Portfolio",SUMIFS('SP List (I-REAP)'!$AA:$AA,'SP List (I-REAP)'!$I:$I,StatusPGundertakeSourceCluster!$A17,'SP List (I-REAP)'!$Q:$Q,StatusPGundertakeSourceCluster!$A$15),IF($H$2="Luzon A",SUMIFS('SP List (I-REAP)'!$AA:$AA,'SP List (I-REAP)'!$I:$I,StatusPGundertakeSourceCluster!$A17,'SP List (I-REAP)'!$Q:$Q,StatusPGundertakeSourceCluster!$A$15,'SP List (I-REAP)'!$B:$B,StatusPGundertakeSourceCluster!$H$2),IF($H$2="Luzon B",SUMIFS('SP List (I-REAP)'!$AA:$AA,'SP List (I-REAP)'!$I:$I,StatusPGundertakeSourceCluster!$A17,'SP List (I-REAP)'!$Q:$Q,StatusPGundertakeSourceCluster!$A$15,'SP List (I-REAP)'!$B:$B,StatusPGundertakeSourceCluster!$H$2),IF($H$2="Visayas",SUMIFS('SP List (I-REAP)'!$AA:$AA,'SP List (I-REAP)'!$I:$I,StatusPGundertakeSourceCluster!$A17,'SP List (I-REAP)'!$Q:$Q,StatusPGundertakeSourceCluster!$A$15,'SP List (I-REAP)'!$B:$B,StatusPGundertakeSourceCluster!$H$2),IF($H$2="Mindanao",SUMIFS('SP List (I-REAP)'!$AA:$AA,'SP List (I-REAP)'!$I:$I,StatusPGundertakeSourceCluster!$A17,'SP List (I-REAP)'!$Q:$Q,StatusPGundertakeSourceCluster!$A$15,'SP List (I-REAP)'!$B:$B,StatusPGundertakeSourceCluster!$H$2))))))</f>
        <v>0</v>
      </c>
      <c r="D17" s="125" t="str">
        <f>IF($H$2="Entire Portfolio",SUMIFS('SP List (I-REAP)'!$AD:$AD,'SP List (I-REAP)'!$I:$I,StatusPGundertakeSourceCluster!$A17,'SP List (I-REAP)'!$Q:$Q,StatusPGundertakeSourceCluster!$A$15),IF($H$2="Luzon A",SUMIFS('SP List (I-REAP)'!$AD:$AD,'SP List (I-REAP)'!$I:$I,StatusPGundertakeSourceCluster!$A17,'SP List (I-REAP)'!$Q:$Q,StatusPGundertakeSourceCluster!$A$15,'SP List (I-REAP)'!$B:$B,StatusPGundertakeSourceCluster!$H$2),IF($H$2="Luzon B",SUMIFS('SP List (I-REAP)'!$AD:$AD,'SP List (I-REAP)'!$I:$I,StatusPGundertakeSourceCluster!$A17,'SP List (I-REAP)'!$Q:$Q,StatusPGundertakeSourceCluster!$A$15,'SP List (I-REAP)'!$B:$B,StatusPGundertakeSourceCluster!$H$2),IF($H$2="Visayas",SUMIFS('SP List (I-REAP)'!$AD:$AD,'SP List (I-REAP)'!$I:$I,StatusPGundertakeSourceCluster!$A17,'SP List (I-REAP)'!$Q:$Q,StatusPGundertakeSourceCluster!$A$15,'SP List (I-REAP)'!$B:$B,StatusPGundertakeSourceCluster!$H$2),IF($H$2="Mindanao",SUMIFS('SP List (I-REAP)'!$AD:$AD,'SP List (I-REAP)'!$I:$I,StatusPGundertakeSourceCluster!$A17,'SP List (I-REAP)'!$Q:$Q,StatusPGundertakeSourceCluster!$A$15,'SP List (I-REAP)'!$B:$B,StatusPGundertakeSourceCluster!$H$2))))))</f>
        <v>0</v>
      </c>
      <c r="E17" s="169" t="str">
        <f>IF($H$2="Entire Portfolio",SUMIFS('SP List (I-REAP)'!$K:$K,'SP List (I-REAP)'!$I:$I,StatusPGundertakeSourceCluster!$A17,'SP List (I-REAP)'!$Q:$Q,StatusPGundertakeSourceCluster!$A$15),IF($H$2="Luzon A",SUMIFS('SP List (I-REAP)'!$K:$K,'SP List (I-REAP)'!$I:$I,StatusPGundertakeSourceCluster!$A17,'SP List (I-REAP)'!$Q:$Q,StatusPGundertakeSourceCluster!$A$15,'SP List (I-REAP)'!$B:$B,$H$2),IF($H$2="Luzon B",SUMIFS('SP List (I-REAP)'!$K:$K,'SP List (I-REAP)'!$I:$I,StatusPGundertakeSourceCluster!$A17,'SP List (I-REAP)'!$Q:$Q,StatusPGundertakeSourceCluster!$A$15,'SP List (I-REAP)'!$B:$B,$H$2),IF($H$2="Visayas",SUMIFS('SP List (I-REAP)'!$K:$K,'SP List (I-REAP)'!$I:$I,StatusPGundertakeSourceCluster!$A17,'SP List (I-REAP)'!$Q:$Q,StatusPGundertakeSourceCluster!$A$15,'SP List (I-REAP)'!$B:$B,$H$2),IF($H$2="Mindanao",SUMIFS('SP List (I-REAP)'!$K:$K,'SP List (I-REAP)'!$I:$I,StatusPGundertakeSourceCluster!$A17,'SP List (I-REAP)'!$Q:$Q,StatusPGundertakeSourceCluster!$A$15,'SP List (I-REAP)'!$B:$B,$H$2))))))/1000000</f>
        <v>0</v>
      </c>
      <c r="F17" s="169" t="str">
        <f>IF($H$2="Entire Portfolio",SUMIFS('SP List (I-REAP)'!$L:$L,'SP List (I-REAP)'!$I:$I,StatusPGundertakeSourceCluster!$A17,'SP List (I-REAP)'!$Q:$Q,StatusPGundertakeSourceCluster!$A$15),IF($H$2="Luzon A",SUMIFS('SP List (I-REAP)'!$L:$L,'SP List (I-REAP)'!$I:$I,StatusPGundertakeSourceCluster!$A17,'SP List (I-REAP)'!$Q:$Q,StatusPGundertakeSourceCluster!$A$15,'SP List (I-REAP)'!$B:$B,$H$2),IF($H$2="Luzon B",SUMIFS('SP List (I-REAP)'!$L:$L,'SP List (I-REAP)'!$I:$I,StatusPGundertakeSourceCluster!$A17,'SP List (I-REAP)'!$Q:$Q,StatusPGundertakeSourceCluster!$A$15,'SP List (I-REAP)'!$B:$B,$H$2),IF($H$2="Visayas",SUMIFS('SP List (I-REAP)'!$L:$L,'SP List (I-REAP)'!$I:$I,StatusPGundertakeSourceCluster!$A17,'SP List (I-REAP)'!$Q:$Q,StatusPGundertakeSourceCluster!$A$15,'SP List (I-REAP)'!$B:$B,$H$2),IF($H$2="Mindanao",SUMIFS('SP List (I-REAP)'!$L:$L,'SP List (I-REAP)'!$I:$I,StatusPGundertakeSourceCluster!$A17,'SP List (I-REAP)'!$Q:$Q,StatusPGundertakeSourceCluster!$A$15,'SP List (I-REAP)'!$B:$B,$H$2))))))/1000000</f>
        <v>0</v>
      </c>
      <c r="G17" s="169" t="str">
        <f>IF($H$2="Entire Portfolio",SUMIFS('SP List (I-REAP)'!$M:$M,'SP List (I-REAP)'!$I:$I,StatusPGundertakeSourceCluster!$A17,'SP List (I-REAP)'!$Q:$Q,StatusPGundertakeSourceCluster!$A$15),IF($H$2="Luzon A",SUMIFS('SP List (I-REAP)'!$M:$M,'SP List (I-REAP)'!$I:$I,StatusPGundertakeSourceCluster!$A17,'SP List (I-REAP)'!$Q:$Q,StatusPGundertakeSourceCluster!$A$15,'SP List (I-REAP)'!$B:$B,$H$2),IF($H$2="Luzon B",SUMIFS('SP List (I-REAP)'!$M:$M,'SP List (I-REAP)'!$I:$I,StatusPGundertakeSourceCluster!$A17,'SP List (I-REAP)'!$Q:$Q,StatusPGundertakeSourceCluster!$A$15,'SP List (I-REAP)'!$B:$B,$H$2),IF($H$2="Visayas",SUMIFS('SP List (I-REAP)'!$M:$M,'SP List (I-REAP)'!$I:$I,StatusPGundertakeSourceCluster!$A17,'SP List (I-REAP)'!$Q:$Q,StatusPGundertakeSourceCluster!$A$15,'SP List (I-REAP)'!$B:$B,$H$2),IF($H$2="Mindanao",SUMIFS('SP List (I-REAP)'!$M:$M,'SP List (I-REAP)'!$I:$I,StatusPGundertakeSourceCluster!$A17,'SP List (I-REAP)'!$Q:$Q,StatusPGundertakeSourceCluster!$A$15,'SP List (I-REAP)'!$B:$B,$H$2))))))/1000000</f>
        <v>0</v>
      </c>
      <c r="H17" s="94" t="str">
        <f>+E17+G17</f>
        <v>0</v>
      </c>
      <c r="I17" s="169" t="str">
        <f>IF($H$2="Entire Portfolio",SUMIFS('SP List (I-REAP)'!$N:$N,'SP List (I-REAP)'!$I:$I,StatusPGundertakeSourceCluster!$A17,'SP List (I-REAP)'!$Q:$Q,StatusPGundertakeSourceCluster!$A$15),IF($H$2="Luzon A",SUMIFS('SP List (I-REAP)'!$N:$N,'SP List (I-REAP)'!$I:$I,StatusPGundertakeSourceCluster!$A17,'SP List (I-REAP)'!$Q:$Q,StatusPGundertakeSourceCluster!$A$15,'SP List (I-REAP)'!$B:$B,$H$2),IF($H$2="Luzon B",SUMIFS('SP List (I-REAP)'!$N:$N,'SP List (I-REAP)'!$I:$I,StatusPGundertakeSourceCluster!$A17,'SP List (I-REAP)'!$Q:$Q,StatusPGundertakeSourceCluster!$A$15,'SP List (I-REAP)'!$B:$B,$H$2),IF($H$2="Visayas",SUMIFS('SP List (I-REAP)'!$N:$N,'SP List (I-REAP)'!$I:$I,StatusPGundertakeSourceCluster!$A17,'SP List (I-REAP)'!$Q:$Q,StatusPGundertakeSourceCluster!$A$15,'SP List (I-REAP)'!$B:$B,$H$2),IF($H$2="Mindanao",SUMIFS('SP List (I-REAP)'!$N:$N,'SP List (I-REAP)'!$I:$I,StatusPGundertakeSourceCluster!$A17,'SP List (I-REAP)'!$Q:$Q,StatusPGundertakeSourceCluster!$A$15,'SP List (I-REAP)'!$B:$B,$H$2))))))/1000000</f>
        <v>0</v>
      </c>
      <c r="J17" s="94" t="str">
        <f>+H17+F17+I17</f>
        <v>0</v>
      </c>
      <c r="P17" s="115"/>
    </row>
    <row r="18" spans="1:16" customHeight="1" ht="14.25">
      <c r="A18" s="162" t="s">
        <v>16</v>
      </c>
      <c r="B18" s="93" t="str">
        <f>IF($H$2="Entire Portfolio",COUNTIFS('SP List (I-REAP)'!$I:$I,StatusPGundertakeSourceCluster!$A18,'SP List (I-REAP)'!$Q:$Q,StatusPGundertakeSourceCluster!$A$15),IF($H$2="Luzon A",COUNTIFS('SP List (I-REAP)'!$I:$I,StatusPGundertakeSourceCluster!$A18,'SP List (I-REAP)'!$Q:$Q,StatusPGundertakeSourceCluster!$A$15,'SP List (I-REAP)'!$B:$B,StatusPGundertakeSourceCluster!$H$2),IF($H$2="Luzon B",COUNTIFS('SP List (I-REAP)'!$I:$I,StatusPGundertakeSourceCluster!$A18,'SP List (I-REAP)'!$Q:$Q,StatusPGundertakeSourceCluster!$A$15,'SP List (I-REAP)'!$B:$B,StatusPGundertakeSourceCluster!$H$2),IF($H$2="Visayas",COUNTIFS('SP List (I-REAP)'!$I:$I,StatusPGundertakeSourceCluster!$A18,'SP List (I-REAP)'!$Q:$Q,StatusPGundertakeSourceCluster!$A$15,'SP List (I-REAP)'!$B:$B,StatusPGundertakeSourceCluster!$H$2),IF($H$2="Mindanao",COUNTIFS('SP List (I-REAP)'!$I:$I,StatusPGundertakeSourceCluster!$A18,'SP List (I-REAP)'!$Q:$Q,StatusPGundertakeSourceCluster!$A$15,'SP List (I-REAP)'!$B:$B,StatusPGundertakeSourceCluster!$H$2))))))</f>
        <v>0</v>
      </c>
      <c r="C18" s="125" t="str">
        <f>IF($H$2="Entire Portfolio",SUMIFS('SP List (I-REAP)'!$AA:$AA,'SP List (I-REAP)'!$I:$I,StatusPGundertakeSourceCluster!$A18,'SP List (I-REAP)'!$Q:$Q,StatusPGundertakeSourceCluster!$A$15),IF($H$2="Luzon A",SUMIFS('SP List (I-REAP)'!$AA:$AA,'SP List (I-REAP)'!$I:$I,StatusPGundertakeSourceCluster!$A18,'SP List (I-REAP)'!$Q:$Q,StatusPGundertakeSourceCluster!$A$15,'SP List (I-REAP)'!$B:$B,StatusPGundertakeSourceCluster!$H$2),IF($H$2="Luzon B",SUMIFS('SP List (I-REAP)'!$AA:$AA,'SP List (I-REAP)'!$I:$I,StatusPGundertakeSourceCluster!$A18,'SP List (I-REAP)'!$Q:$Q,StatusPGundertakeSourceCluster!$A$15,'SP List (I-REAP)'!$B:$B,StatusPGundertakeSourceCluster!$H$2),IF($H$2="Visayas",SUMIFS('SP List (I-REAP)'!$AA:$AA,'SP List (I-REAP)'!$I:$I,StatusPGundertakeSourceCluster!$A18,'SP List (I-REAP)'!$Q:$Q,StatusPGundertakeSourceCluster!$A$15,'SP List (I-REAP)'!$B:$B,StatusPGundertakeSourceCluster!$H$2),IF($H$2="Mindanao",SUMIFS('SP List (I-REAP)'!$AA:$AA,'SP List (I-REAP)'!$I:$I,StatusPGundertakeSourceCluster!$A18,'SP List (I-REAP)'!$Q:$Q,StatusPGundertakeSourceCluster!$A$15,'SP List (I-REAP)'!$B:$B,StatusPGundertakeSourceCluster!$H$2))))))</f>
        <v>0</v>
      </c>
      <c r="D18" s="125" t="str">
        <f>IF($H$2="Entire Portfolio",SUMIFS('SP List (I-REAP)'!$AD:$AD,'SP List (I-REAP)'!$I:$I,StatusPGundertakeSourceCluster!$A18,'SP List (I-REAP)'!$Q:$Q,StatusPGundertakeSourceCluster!$A$15),IF($H$2="Luzon A",SUMIFS('SP List (I-REAP)'!$AD:$AD,'SP List (I-REAP)'!$I:$I,StatusPGundertakeSourceCluster!$A18,'SP List (I-REAP)'!$Q:$Q,StatusPGundertakeSourceCluster!$A$15,'SP List (I-REAP)'!$B:$B,StatusPGundertakeSourceCluster!$H$2),IF($H$2="Luzon B",SUMIFS('SP List (I-REAP)'!$AD:$AD,'SP List (I-REAP)'!$I:$I,StatusPGundertakeSourceCluster!$A18,'SP List (I-REAP)'!$Q:$Q,StatusPGundertakeSourceCluster!$A$15,'SP List (I-REAP)'!$B:$B,StatusPGundertakeSourceCluster!$H$2),IF($H$2="Visayas",SUMIFS('SP List (I-REAP)'!$AD:$AD,'SP List (I-REAP)'!$I:$I,StatusPGundertakeSourceCluster!$A18,'SP List (I-REAP)'!$Q:$Q,StatusPGundertakeSourceCluster!$A$15,'SP List (I-REAP)'!$B:$B,StatusPGundertakeSourceCluster!$H$2),IF($H$2="Mindanao",SUMIFS('SP List (I-REAP)'!$AD:$AD,'SP List (I-REAP)'!$I:$I,StatusPGundertakeSourceCluster!$A18,'SP List (I-REAP)'!$Q:$Q,StatusPGundertakeSourceCluster!$A$15,'SP List (I-REAP)'!$B:$B,StatusPGundertakeSourceCluster!$H$2))))))</f>
        <v>0</v>
      </c>
      <c r="E18" s="169" t="str">
        <f>IF($H$2="Entire Portfolio",SUMIFS('SP List (I-REAP)'!$K:$K,'SP List (I-REAP)'!$I:$I,StatusPGundertakeSourceCluster!$A18,'SP List (I-REAP)'!$Q:$Q,StatusPGundertakeSourceCluster!$A$15),IF($H$2="Luzon A",SUMIFS('SP List (I-REAP)'!$K:$K,'SP List (I-REAP)'!$I:$I,StatusPGundertakeSourceCluster!$A18,'SP List (I-REAP)'!$Q:$Q,StatusPGundertakeSourceCluster!$A$15,'SP List (I-REAP)'!$B:$B,$H$2),IF($H$2="Luzon B",SUMIFS('SP List (I-REAP)'!$K:$K,'SP List (I-REAP)'!$I:$I,StatusPGundertakeSourceCluster!$A18,'SP List (I-REAP)'!$Q:$Q,StatusPGundertakeSourceCluster!$A$15,'SP List (I-REAP)'!$B:$B,$H$2),IF($H$2="Visayas",SUMIFS('SP List (I-REAP)'!$K:$K,'SP List (I-REAP)'!$I:$I,StatusPGundertakeSourceCluster!$A18,'SP List (I-REAP)'!$Q:$Q,StatusPGundertakeSourceCluster!$A$15,'SP List (I-REAP)'!$B:$B,$H$2),IF($H$2="Mindanao",SUMIFS('SP List (I-REAP)'!$K:$K,'SP List (I-REAP)'!$I:$I,StatusPGundertakeSourceCluster!$A18,'SP List (I-REAP)'!$Q:$Q,StatusPGundertakeSourceCluster!$A$15,'SP List (I-REAP)'!$B:$B,$H$2))))))/1000000</f>
        <v>0</v>
      </c>
      <c r="F18" s="169" t="str">
        <f>IF($H$2="Entire Portfolio",SUMIFS('SP List (I-REAP)'!$L:$L,'SP List (I-REAP)'!$I:$I,StatusPGundertakeSourceCluster!$A18,'SP List (I-REAP)'!$Q:$Q,StatusPGundertakeSourceCluster!$A$15),IF($H$2="Luzon A",SUMIFS('SP List (I-REAP)'!$L:$L,'SP List (I-REAP)'!$I:$I,StatusPGundertakeSourceCluster!$A18,'SP List (I-REAP)'!$Q:$Q,StatusPGundertakeSourceCluster!$A$15,'SP List (I-REAP)'!$B:$B,$H$2),IF($H$2="Luzon B",SUMIFS('SP List (I-REAP)'!$L:$L,'SP List (I-REAP)'!$I:$I,StatusPGundertakeSourceCluster!$A18,'SP List (I-REAP)'!$Q:$Q,StatusPGundertakeSourceCluster!$A$15,'SP List (I-REAP)'!$B:$B,$H$2),IF($H$2="Visayas",SUMIFS('SP List (I-REAP)'!$L:$L,'SP List (I-REAP)'!$I:$I,StatusPGundertakeSourceCluster!$A18,'SP List (I-REAP)'!$Q:$Q,StatusPGundertakeSourceCluster!$A$15,'SP List (I-REAP)'!$B:$B,$H$2),IF($H$2="Mindanao",SUMIFS('SP List (I-REAP)'!$L:$L,'SP List (I-REAP)'!$I:$I,StatusPGundertakeSourceCluster!$A18,'SP List (I-REAP)'!$Q:$Q,StatusPGundertakeSourceCluster!$A$15,'SP List (I-REAP)'!$B:$B,$H$2))))))/1000000</f>
        <v>0</v>
      </c>
      <c r="G18" s="169" t="str">
        <f>IF($H$2="Entire Portfolio",SUMIFS('SP List (I-REAP)'!$M:$M,'SP List (I-REAP)'!$I:$I,StatusPGundertakeSourceCluster!$A18,'SP List (I-REAP)'!$Q:$Q,StatusPGundertakeSourceCluster!$A$15),IF($H$2="Luzon A",SUMIFS('SP List (I-REAP)'!$M:$M,'SP List (I-REAP)'!$I:$I,StatusPGundertakeSourceCluster!$A18,'SP List (I-REAP)'!$Q:$Q,StatusPGundertakeSourceCluster!$A$15,'SP List (I-REAP)'!$B:$B,$H$2),IF($H$2="Luzon B",SUMIFS('SP List (I-REAP)'!$M:$M,'SP List (I-REAP)'!$I:$I,StatusPGundertakeSourceCluster!$A18,'SP List (I-REAP)'!$Q:$Q,StatusPGundertakeSourceCluster!$A$15,'SP List (I-REAP)'!$B:$B,$H$2),IF($H$2="Visayas",SUMIFS('SP List (I-REAP)'!$M:$M,'SP List (I-REAP)'!$I:$I,StatusPGundertakeSourceCluster!$A18,'SP List (I-REAP)'!$Q:$Q,StatusPGundertakeSourceCluster!$A$15,'SP List (I-REAP)'!$B:$B,$H$2),IF($H$2="Mindanao",SUMIFS('SP List (I-REAP)'!$M:$M,'SP List (I-REAP)'!$I:$I,StatusPGundertakeSourceCluster!$A18,'SP List (I-REAP)'!$Q:$Q,StatusPGundertakeSourceCluster!$A$15,'SP List (I-REAP)'!$B:$B,$H$2))))))/1000000</f>
        <v>0</v>
      </c>
      <c r="H18" s="94" t="str">
        <f>+E18+G18</f>
        <v>0</v>
      </c>
      <c r="I18" s="169" t="str">
        <f>IF($H$2="Entire Portfolio",SUMIFS('SP List (I-REAP)'!$N:$N,'SP List (I-REAP)'!$I:$I,StatusPGundertakeSourceCluster!$A18,'SP List (I-REAP)'!$Q:$Q,StatusPGundertakeSourceCluster!$A$15),IF($H$2="Luzon A",SUMIFS('SP List (I-REAP)'!$N:$N,'SP List (I-REAP)'!$I:$I,StatusPGundertakeSourceCluster!$A18,'SP List (I-REAP)'!$Q:$Q,StatusPGundertakeSourceCluster!$A$15,'SP List (I-REAP)'!$B:$B,$H$2),IF($H$2="Luzon B",SUMIFS('SP List (I-REAP)'!$N:$N,'SP List (I-REAP)'!$I:$I,StatusPGundertakeSourceCluster!$A18,'SP List (I-REAP)'!$Q:$Q,StatusPGundertakeSourceCluster!$A$15,'SP List (I-REAP)'!$B:$B,$H$2),IF($H$2="Visayas",SUMIFS('SP List (I-REAP)'!$N:$N,'SP List (I-REAP)'!$I:$I,StatusPGundertakeSourceCluster!$A18,'SP List (I-REAP)'!$Q:$Q,StatusPGundertakeSourceCluster!$A$15,'SP List (I-REAP)'!$B:$B,$H$2),IF($H$2="Mindanao",SUMIFS('SP List (I-REAP)'!$N:$N,'SP List (I-REAP)'!$I:$I,StatusPGundertakeSourceCluster!$A18,'SP List (I-REAP)'!$Q:$Q,StatusPGundertakeSourceCluster!$A$15,'SP List (I-REAP)'!$B:$B,$H$2))))))/1000000</f>
        <v>0</v>
      </c>
      <c r="J18" s="94" t="str">
        <f>+H18+F18+I18</f>
        <v>0</v>
      </c>
      <c r="P18" s="115"/>
    </row>
    <row r="19" spans="1:16" customHeight="1" ht="14.25" s="83" customFormat="1">
      <c r="A19" s="162" t="s">
        <v>20</v>
      </c>
      <c r="B19" s="93" t="str">
        <f>IF($H$2="Entire Portfolio",COUNTIFS('SP List (I-REAP)'!$I:$I,StatusPGundertakeSourceCluster!$A19,'SP List (I-REAP)'!$Q:$Q,StatusPGundertakeSourceCluster!$A$15),IF($H$2="Luzon A",COUNTIFS('SP List (I-REAP)'!$I:$I,StatusPGundertakeSourceCluster!$A19,'SP List (I-REAP)'!$Q:$Q,StatusPGundertakeSourceCluster!$A$15,'SP List (I-REAP)'!$B:$B,StatusPGundertakeSourceCluster!$H$2),IF($H$2="Luzon B",COUNTIFS('SP List (I-REAP)'!$I:$I,StatusPGundertakeSourceCluster!$A19,'SP List (I-REAP)'!$Q:$Q,StatusPGundertakeSourceCluster!$A$15,'SP List (I-REAP)'!$B:$B,StatusPGundertakeSourceCluster!$H$2),IF($H$2="Visayas",COUNTIFS('SP List (I-REAP)'!$I:$I,StatusPGundertakeSourceCluster!$A19,'SP List (I-REAP)'!$Q:$Q,StatusPGundertakeSourceCluster!$A$15,'SP List (I-REAP)'!$B:$B,StatusPGundertakeSourceCluster!$H$2),IF($H$2="Mindanao",COUNTIFS('SP List (I-REAP)'!$I:$I,StatusPGundertakeSourceCluster!$A19,'SP List (I-REAP)'!$Q:$Q,StatusPGundertakeSourceCluster!$A$15,'SP List (I-REAP)'!$B:$B,StatusPGundertakeSourceCluster!$H$2))))))</f>
        <v>0</v>
      </c>
      <c r="C19" s="125" t="str">
        <f>IF($H$2="Entire Portfolio",SUMIFS('SP List (I-REAP)'!$AA:$AA,'SP List (I-REAP)'!$I:$I,StatusPGundertakeSourceCluster!$A19,'SP List (I-REAP)'!$Q:$Q,StatusPGundertakeSourceCluster!$A$15),IF($H$2="Luzon A",SUMIFS('SP List (I-REAP)'!$AA:$AA,'SP List (I-REAP)'!$I:$I,StatusPGundertakeSourceCluster!$A19,'SP List (I-REAP)'!$Q:$Q,StatusPGundertakeSourceCluster!$A$15,'SP List (I-REAP)'!$B:$B,StatusPGundertakeSourceCluster!$H$2),IF($H$2="Luzon B",SUMIFS('SP List (I-REAP)'!$AA:$AA,'SP List (I-REAP)'!$I:$I,StatusPGundertakeSourceCluster!$A19,'SP List (I-REAP)'!$Q:$Q,StatusPGundertakeSourceCluster!$A$15,'SP List (I-REAP)'!$B:$B,StatusPGundertakeSourceCluster!$H$2),IF($H$2="Visayas",SUMIFS('SP List (I-REAP)'!$AA:$AA,'SP List (I-REAP)'!$I:$I,StatusPGundertakeSourceCluster!$A19,'SP List (I-REAP)'!$Q:$Q,StatusPGundertakeSourceCluster!$A$15,'SP List (I-REAP)'!$B:$B,StatusPGundertakeSourceCluster!$H$2),IF($H$2="Mindanao",SUMIFS('SP List (I-REAP)'!$AA:$AA,'SP List (I-REAP)'!$I:$I,StatusPGundertakeSourceCluster!$A19,'SP List (I-REAP)'!$Q:$Q,StatusPGundertakeSourceCluster!$A$15,'SP List (I-REAP)'!$B:$B,StatusPGundertakeSourceCluster!$H$2))))))</f>
        <v>0</v>
      </c>
      <c r="D19" s="125" t="str">
        <f>IF($H$2="Entire Portfolio",SUMIFS('SP List (I-REAP)'!$AD:$AD,'SP List (I-REAP)'!$I:$I,StatusPGundertakeSourceCluster!$A19,'SP List (I-REAP)'!$Q:$Q,StatusPGundertakeSourceCluster!$A$15),IF($H$2="Luzon A",SUMIFS('SP List (I-REAP)'!$AD:$AD,'SP List (I-REAP)'!$I:$I,StatusPGundertakeSourceCluster!$A19,'SP List (I-REAP)'!$Q:$Q,StatusPGundertakeSourceCluster!$A$15,'SP List (I-REAP)'!$B:$B,StatusPGundertakeSourceCluster!$H$2),IF($H$2="Luzon B",SUMIFS('SP List (I-REAP)'!$AD:$AD,'SP List (I-REAP)'!$I:$I,StatusPGundertakeSourceCluster!$A19,'SP List (I-REAP)'!$Q:$Q,StatusPGundertakeSourceCluster!$A$15,'SP List (I-REAP)'!$B:$B,StatusPGundertakeSourceCluster!$H$2),IF($H$2="Visayas",SUMIFS('SP List (I-REAP)'!$AD:$AD,'SP List (I-REAP)'!$I:$I,StatusPGundertakeSourceCluster!$A19,'SP List (I-REAP)'!$Q:$Q,StatusPGundertakeSourceCluster!$A$15,'SP List (I-REAP)'!$B:$B,StatusPGundertakeSourceCluster!$H$2),IF($H$2="Mindanao",SUMIFS('SP List (I-REAP)'!$AD:$AD,'SP List (I-REAP)'!$I:$I,StatusPGundertakeSourceCluster!$A19,'SP List (I-REAP)'!$Q:$Q,StatusPGundertakeSourceCluster!$A$15,'SP List (I-REAP)'!$B:$B,StatusPGundertakeSourceCluster!$H$2))))))</f>
        <v>0</v>
      </c>
      <c r="E19" s="169" t="str">
        <f>IF($H$2="Entire Portfolio",SUMIFS('SP List (I-REAP)'!$K:$K,'SP List (I-REAP)'!$I:$I,StatusPGundertakeSourceCluster!$A19,'SP List (I-REAP)'!$Q:$Q,StatusPGundertakeSourceCluster!$A$15),IF($H$2="Luzon A",SUMIFS('SP List (I-REAP)'!$K:$K,'SP List (I-REAP)'!$I:$I,StatusPGundertakeSourceCluster!$A19,'SP List (I-REAP)'!$Q:$Q,StatusPGundertakeSourceCluster!$A$15,'SP List (I-REAP)'!$B:$B,$H$2),IF($H$2="Luzon B",SUMIFS('SP List (I-REAP)'!$K:$K,'SP List (I-REAP)'!$I:$I,StatusPGundertakeSourceCluster!$A19,'SP List (I-REAP)'!$Q:$Q,StatusPGundertakeSourceCluster!$A$15,'SP List (I-REAP)'!$B:$B,$H$2),IF($H$2="Visayas",SUMIFS('SP List (I-REAP)'!$K:$K,'SP List (I-REAP)'!$I:$I,StatusPGundertakeSourceCluster!$A19,'SP List (I-REAP)'!$Q:$Q,StatusPGundertakeSourceCluster!$A$15,'SP List (I-REAP)'!$B:$B,$H$2),IF($H$2="Mindanao",SUMIFS('SP List (I-REAP)'!$K:$K,'SP List (I-REAP)'!$I:$I,StatusPGundertakeSourceCluster!$A19,'SP List (I-REAP)'!$Q:$Q,StatusPGundertakeSourceCluster!$A$15,'SP List (I-REAP)'!$B:$B,$H$2))))))/1000000</f>
        <v>0</v>
      </c>
      <c r="F19" s="169" t="str">
        <f>IF($H$2="Entire Portfolio",SUMIFS('SP List (I-REAP)'!$L:$L,'SP List (I-REAP)'!$I:$I,StatusPGundertakeSourceCluster!$A19,'SP List (I-REAP)'!$Q:$Q,StatusPGundertakeSourceCluster!$A$15),IF($H$2="Luzon A",SUMIFS('SP List (I-REAP)'!$L:$L,'SP List (I-REAP)'!$I:$I,StatusPGundertakeSourceCluster!$A19,'SP List (I-REAP)'!$Q:$Q,StatusPGundertakeSourceCluster!$A$15,'SP List (I-REAP)'!$B:$B,$H$2),IF($H$2="Luzon B",SUMIFS('SP List (I-REAP)'!$L:$L,'SP List (I-REAP)'!$I:$I,StatusPGundertakeSourceCluster!$A19,'SP List (I-REAP)'!$Q:$Q,StatusPGundertakeSourceCluster!$A$15,'SP List (I-REAP)'!$B:$B,$H$2),IF($H$2="Visayas",SUMIFS('SP List (I-REAP)'!$L:$L,'SP List (I-REAP)'!$I:$I,StatusPGundertakeSourceCluster!$A19,'SP List (I-REAP)'!$Q:$Q,StatusPGundertakeSourceCluster!$A$15,'SP List (I-REAP)'!$B:$B,$H$2),IF($H$2="Mindanao",SUMIFS('SP List (I-REAP)'!$L:$L,'SP List (I-REAP)'!$I:$I,StatusPGundertakeSourceCluster!$A19,'SP List (I-REAP)'!$Q:$Q,StatusPGundertakeSourceCluster!$A$15,'SP List (I-REAP)'!$B:$B,$H$2))))))/1000000</f>
        <v>0</v>
      </c>
      <c r="G19" s="169" t="str">
        <f>IF($H$2="Entire Portfolio",SUMIFS('SP List (I-REAP)'!$M:$M,'SP List (I-REAP)'!$I:$I,StatusPGundertakeSourceCluster!$A19,'SP List (I-REAP)'!$Q:$Q,StatusPGundertakeSourceCluster!$A$15),IF($H$2="Luzon A",SUMIFS('SP List (I-REAP)'!$M:$M,'SP List (I-REAP)'!$I:$I,StatusPGundertakeSourceCluster!$A19,'SP List (I-REAP)'!$Q:$Q,StatusPGundertakeSourceCluster!$A$15,'SP List (I-REAP)'!$B:$B,$H$2),IF($H$2="Luzon B",SUMIFS('SP List (I-REAP)'!$M:$M,'SP List (I-REAP)'!$I:$I,StatusPGundertakeSourceCluster!$A19,'SP List (I-REAP)'!$Q:$Q,StatusPGundertakeSourceCluster!$A$15,'SP List (I-REAP)'!$B:$B,$H$2),IF($H$2="Visayas",SUMIFS('SP List (I-REAP)'!$M:$M,'SP List (I-REAP)'!$I:$I,StatusPGundertakeSourceCluster!$A19,'SP List (I-REAP)'!$Q:$Q,StatusPGundertakeSourceCluster!$A$15,'SP List (I-REAP)'!$B:$B,$H$2),IF($H$2="Mindanao",SUMIFS('SP List (I-REAP)'!$M:$M,'SP List (I-REAP)'!$I:$I,StatusPGundertakeSourceCluster!$A19,'SP List (I-REAP)'!$Q:$Q,StatusPGundertakeSourceCluster!$A$15,'SP List (I-REAP)'!$B:$B,$H$2))))))/1000000</f>
        <v>0</v>
      </c>
      <c r="H19" s="94" t="str">
        <f>+E19+G19</f>
        <v>0</v>
      </c>
      <c r="I19" s="169" t="str">
        <f>IF($H$2="Entire Portfolio",SUMIFS('SP List (I-REAP)'!$N:$N,'SP List (I-REAP)'!$I:$I,StatusPGundertakeSourceCluster!$A19,'SP List (I-REAP)'!$Q:$Q,StatusPGundertakeSourceCluster!$A$15),IF($H$2="Luzon A",SUMIFS('SP List (I-REAP)'!$N:$N,'SP List (I-REAP)'!$I:$I,StatusPGundertakeSourceCluster!$A19,'SP List (I-REAP)'!$Q:$Q,StatusPGundertakeSourceCluster!$A$15,'SP List (I-REAP)'!$B:$B,$H$2),IF($H$2="Luzon B",SUMIFS('SP List (I-REAP)'!$N:$N,'SP List (I-REAP)'!$I:$I,StatusPGundertakeSourceCluster!$A19,'SP List (I-REAP)'!$Q:$Q,StatusPGundertakeSourceCluster!$A$15,'SP List (I-REAP)'!$B:$B,$H$2),IF($H$2="Visayas",SUMIFS('SP List (I-REAP)'!$N:$N,'SP List (I-REAP)'!$I:$I,StatusPGundertakeSourceCluster!$A19,'SP List (I-REAP)'!$Q:$Q,StatusPGundertakeSourceCluster!$A$15,'SP List (I-REAP)'!$B:$B,$H$2),IF($H$2="Mindanao",SUMIFS('SP List (I-REAP)'!$N:$N,'SP List (I-REAP)'!$I:$I,StatusPGundertakeSourceCluster!$A19,'SP List (I-REAP)'!$Q:$Q,StatusPGundertakeSourceCluster!$A$15,'SP List (I-REAP)'!$B:$B,$H$2))))))/1000000</f>
        <v>0</v>
      </c>
      <c r="J19" s="94" t="str">
        <f>+H19+F19+I19</f>
        <v>0</v>
      </c>
      <c r="L19" s="82"/>
      <c r="M19" s="82"/>
      <c r="N19" s="82"/>
      <c r="O19" s="82"/>
      <c r="P19" s="115"/>
    </row>
    <row r="20" spans="1:16" s="83" customFormat="1">
      <c r="A20" s="163" t="s">
        <v>865</v>
      </c>
      <c r="B20" s="101" t="str">
        <f>SUM(B21:B24)</f>
        <v>0</v>
      </c>
      <c r="C20" s="130" t="str">
        <f>SUM(C21:C24)</f>
        <v>0</v>
      </c>
      <c r="D20" s="130" t="str">
        <f>SUM(D21:D24)</f>
        <v>0</v>
      </c>
      <c r="E20" s="171" t="str">
        <f>SUM(E21:E24)</f>
        <v>0</v>
      </c>
      <c r="F20" s="171" t="str">
        <f>SUM(F21:F24)</f>
        <v>0</v>
      </c>
      <c r="G20" s="171" t="str">
        <f>SUM(G21:G24)</f>
        <v>0</v>
      </c>
      <c r="H20" s="171" t="str">
        <f>SUM(H21:H24)</f>
        <v>0</v>
      </c>
      <c r="I20" s="171" t="str">
        <f>SUM(I21:I24)</f>
        <v>0</v>
      </c>
      <c r="J20" s="171" t="str">
        <f>SUM(J21:J24)</f>
        <v>0</v>
      </c>
      <c r="L20" s="82"/>
      <c r="M20" s="82"/>
      <c r="N20" s="82"/>
      <c r="O20" s="82"/>
      <c r="P20" s="115"/>
    </row>
    <row r="21" spans="1:16" s="83" customFormat="1">
      <c r="A21" s="162" t="s">
        <v>7</v>
      </c>
      <c r="B21" s="93" t="str">
        <f>IF($H$2="Entire Portfolio",COUNTIFS('SP List (I-REAP)'!$I:$I,StatusPGundertakeSourceCluster!$A21,'SP List (I-REAP)'!$Q:$Q,StatusPGundertakeSourceCluster!$A$20),IF($H$2="Luzon A",COUNTIFS('SP List (I-REAP)'!$I:$I,StatusPGundertakeSourceCluster!$A21,'SP List (I-REAP)'!$Q:$Q,StatusPGundertakeSourceCluster!$A$20,'SP List (I-REAP)'!$B:$B,StatusPGundertakeSourceCluster!$H$2),IF($H$2="Luzon B",COUNTIFS('SP List (I-REAP)'!$I:$I,StatusPGundertakeSourceCluster!$A21,'SP List (I-REAP)'!$Q:$Q,StatusPGundertakeSourceCluster!$A$20,'SP List (I-REAP)'!$B:$B,StatusPGundertakeSourceCluster!$H$2),IF($H$2="Visayas",COUNTIFS('SP List (I-REAP)'!$I:$I,StatusPGundertakeSourceCluster!$A21,'SP List (I-REAP)'!$Q:$Q,StatusPGundertakeSourceCluster!$A$20,'SP List (I-REAP)'!$B:$B,StatusPGundertakeSourceCluster!$H$2),IF($H$2="Mindanao",COUNTIFS('SP List (I-REAP)'!$I:$I,StatusPGundertakeSourceCluster!$A21,'SP List (I-REAP)'!$Q:$Q,StatusPGundertakeSourceCluster!$A$20,'SP List (I-REAP)'!$B:$B,StatusPGundertakeSourceCluster!$H$2))))))</f>
        <v>0</v>
      </c>
      <c r="C21" s="125" t="str">
        <f>IF($H$2="Entire Portfolio",SUMIFS('SP List (I-REAP)'!$AA:$AA,'SP List (I-REAP)'!$I:$I,StatusPGundertakeSourceCluster!$A21,'SP List (I-REAP)'!$Q:$Q,StatusPGundertakeSourceCluster!$A$20),IF($H$2="Luzon A",SUMIFS('SP List (I-REAP)'!$AA:$AA,'SP List (I-REAP)'!$I:$I,StatusPGundertakeSourceCluster!$A21,'SP List (I-REAP)'!$Q:$Q,StatusPGundertakeSourceCluster!$A$20,'SP List (I-REAP)'!$B:$B,StatusPGundertakeSourceCluster!$H$2),IF($H$2="Luzon B",SUMIFS('SP List (I-REAP)'!$AA:$AA,'SP List (I-REAP)'!$I:$I,StatusPGundertakeSourceCluster!$A21,'SP List (I-REAP)'!$Q:$Q,StatusPGundertakeSourceCluster!$A$20,'SP List (I-REAP)'!$B:$B,StatusPGundertakeSourceCluster!$H$2),IF($H$2="Visayas",SUMIFS('SP List (I-REAP)'!$AA:$AA,'SP List (I-REAP)'!$I:$I,StatusPGundertakeSourceCluster!$A21,'SP List (I-REAP)'!$Q:$Q,StatusPGundertakeSourceCluster!$A$20,'SP List (I-REAP)'!$B:$B,StatusPGundertakeSourceCluster!$H$2),IF($H$2="Mindanao",SUMIFS('SP List (I-REAP)'!$AA:$AA,'SP List (I-REAP)'!$I:$I,StatusPGundertakeSourceCluster!$A21,'SP List (I-REAP)'!$Q:$Q,StatusPGundertakeSourceCluster!$A$20,'SP List (I-REAP)'!$B:$B,StatusPGundertakeSourceCluster!$H$2))))))</f>
        <v>0</v>
      </c>
      <c r="D21" s="125" t="str">
        <f>IF($H$2="Entire Portfolio",SUMIFS('SP List (I-REAP)'!$AD:$AD,'SP List (I-REAP)'!$I:$I,StatusPGundertakeSourceCluster!$A21,'SP List (I-REAP)'!$Q:$Q,StatusPGundertakeSourceCluster!$A$20),IF($H$2="Luzon A",SUMIFS('SP List (I-REAP)'!$AD:$AD,'SP List (I-REAP)'!$I:$I,StatusPGundertakeSourceCluster!$A21,'SP List (I-REAP)'!$Q:$Q,StatusPGundertakeSourceCluster!$A$20,'SP List (I-REAP)'!$B:$B,StatusPGundertakeSourceCluster!$H$2),IF($H$2="Luzon B",SUMIFS('SP List (I-REAP)'!$AD:$AD,'SP List (I-REAP)'!$I:$I,StatusPGundertakeSourceCluster!$A21,'SP List (I-REAP)'!$Q:$Q,StatusPGundertakeSourceCluster!$A$20,'SP List (I-REAP)'!$B:$B,StatusPGundertakeSourceCluster!$H$2),IF($H$2="Visayas",SUMIFS('SP List (I-REAP)'!$AD:$AD,'SP List (I-REAP)'!$I:$I,StatusPGundertakeSourceCluster!$A21,'SP List (I-REAP)'!$Q:$Q,StatusPGundertakeSourceCluster!$A$20,'SP List (I-REAP)'!$B:$B,StatusPGundertakeSourceCluster!$H$2),IF($H$2="Mindanao",SUMIFS('SP List (I-REAP)'!$AD:$AD,'SP List (I-REAP)'!$I:$I,StatusPGundertakeSourceCluster!$A21,'SP List (I-REAP)'!$Q:$Q,StatusPGundertakeSourceCluster!$A$20,'SP List (I-REAP)'!$B:$B,StatusPGundertakeSourceCluster!$H$2))))))</f>
        <v>0</v>
      </c>
      <c r="E21" s="169" t="str">
        <f>IF($H$2="Entire Portfolio",SUMIFS('SP List (I-REAP)'!$K:$K,'SP List (I-REAP)'!$I:$I,StatusPGundertakeSourceCluster!$A21,'SP List (I-REAP)'!$Q:$Q,StatusPGundertakeSourceCluster!$A$20),IF($H$2="Luzon A",SUMIFS('SP List (I-REAP)'!$K:$K,'SP List (I-REAP)'!$I:$I,StatusPGundertakeSourceCluster!$A21,'SP List (I-REAP)'!$Q:$Q,StatusPGundertakeSourceCluster!$A$20,'SP List (I-REAP)'!$B:$B,$H$2),IF($H$2="Luzon B",SUMIFS('SP List (I-REAP)'!$K:$K,'SP List (I-REAP)'!$I:$I,StatusPGundertakeSourceCluster!$A21,'SP List (I-REAP)'!$Q:$Q,StatusPGundertakeSourceCluster!$A$20,'SP List (I-REAP)'!$B:$B,$H$2),IF($H$2="Visayas",SUMIFS('SP List (I-REAP)'!$K:$K,'SP List (I-REAP)'!$I:$I,StatusPGundertakeSourceCluster!$A21,'SP List (I-REAP)'!$Q:$Q,StatusPGundertakeSourceCluster!$A$20,'SP List (I-REAP)'!$B:$B,$H$2),IF($H$2="Mindanao",SUMIFS('SP List (I-REAP)'!$K:$K,'SP List (I-REAP)'!$I:$I,StatusPGundertakeSourceCluster!$A21,'SP List (I-REAP)'!$Q:$Q,StatusPGundertakeSourceCluster!$A$20,'SP List (I-REAP)'!$B:$B,$H$2))))))/1000000</f>
        <v>0</v>
      </c>
      <c r="F21" s="169" t="str">
        <f>IF($H$2="Entire Portfolio",SUMIFS('SP List (I-REAP)'!$L:$L,'SP List (I-REAP)'!$I:$I,StatusPGundertakeSourceCluster!$A21,'SP List (I-REAP)'!$Q:$Q,StatusPGundertakeSourceCluster!$A$20),IF($H$2="Luzon A",SUMIFS('SP List (I-REAP)'!$L:$L,'SP List (I-REAP)'!$I:$I,StatusPGundertakeSourceCluster!$A21,'SP List (I-REAP)'!$Q:$Q,StatusPGundertakeSourceCluster!$A$20,'SP List (I-REAP)'!$B:$B,$H$2),IF($H$2="Luzon B",SUMIFS('SP List (I-REAP)'!$L:$L,'SP List (I-REAP)'!$I:$I,StatusPGundertakeSourceCluster!$A21,'SP List (I-REAP)'!$Q:$Q,StatusPGundertakeSourceCluster!$A$20,'SP List (I-REAP)'!$B:$B,$H$2),IF($H$2="Visayas",SUMIFS('SP List (I-REAP)'!$L:$L,'SP List (I-REAP)'!$I:$I,StatusPGundertakeSourceCluster!$A21,'SP List (I-REAP)'!$Q:$Q,StatusPGundertakeSourceCluster!$A$20,'SP List (I-REAP)'!$B:$B,$H$2),IF($H$2="Mindanao",SUMIFS('SP List (I-REAP)'!$L:$L,'SP List (I-REAP)'!$I:$I,StatusPGundertakeSourceCluster!$A21,'SP List (I-REAP)'!$Q:$Q,StatusPGundertakeSourceCluster!$A$20,'SP List (I-REAP)'!$B:$B,$H$2))))))/1000000</f>
        <v>0</v>
      </c>
      <c r="G21" s="169" t="str">
        <f>IF($H$2="Entire Portfolio",SUMIFS('SP List (I-REAP)'!$M:$M,'SP List (I-REAP)'!$I:$I,StatusPGundertakeSourceCluster!$A21,'SP List (I-REAP)'!$Q:$Q,StatusPGundertakeSourceCluster!$A$20),IF($H$2="Luzon A",SUMIFS('SP List (I-REAP)'!$M:$M,'SP List (I-REAP)'!$I:$I,StatusPGundertakeSourceCluster!$A21,'SP List (I-REAP)'!$Q:$Q,StatusPGundertakeSourceCluster!$A$20,'SP List (I-REAP)'!$B:$B,$H$2),IF($H$2="Luzon B",SUMIFS('SP List (I-REAP)'!$M:$M,'SP List (I-REAP)'!$I:$I,StatusPGundertakeSourceCluster!$A21,'SP List (I-REAP)'!$Q:$Q,StatusPGundertakeSourceCluster!$A$20,'SP List (I-REAP)'!$B:$B,$H$2),IF($H$2="Visayas",SUMIFS('SP List (I-REAP)'!$M:$M,'SP List (I-REAP)'!$I:$I,StatusPGundertakeSourceCluster!$A21,'SP List (I-REAP)'!$Q:$Q,StatusPGundertakeSourceCluster!$A$20,'SP List (I-REAP)'!$B:$B,$H$2),IF($H$2="Mindanao",SUMIFS('SP List (I-REAP)'!$M:$M,'SP List (I-REAP)'!$I:$I,StatusPGundertakeSourceCluster!$A21,'SP List (I-REAP)'!$Q:$Q,StatusPGundertakeSourceCluster!$A$20,'SP List (I-REAP)'!$B:$B,$H$2))))))/1000000</f>
        <v>0</v>
      </c>
      <c r="H21" s="94" t="str">
        <f>+E21+G21</f>
        <v>0</v>
      </c>
      <c r="I21" s="169" t="str">
        <f>IF($H$2="Entire Portfolio",SUMIFS('SP List (I-REAP)'!$N:$N,'SP List (I-REAP)'!$I:$I,StatusPGundertakeSourceCluster!$A21,'SP List (I-REAP)'!$Q:$Q,StatusPGundertakeSourceCluster!$A$20),IF($H$2="Luzon A",SUMIFS('SP List (I-REAP)'!$N:$N,'SP List (I-REAP)'!$I:$I,StatusPGundertakeSourceCluster!$A21,'SP List (I-REAP)'!$Q:$Q,StatusPGundertakeSourceCluster!$A$20,'SP List (I-REAP)'!$B:$B,$H$2),IF($H$2="Luzon B",SUMIFS('SP List (I-REAP)'!$N:$N,'SP List (I-REAP)'!$I:$I,StatusPGundertakeSourceCluster!$A21,'SP List (I-REAP)'!$Q:$Q,StatusPGundertakeSourceCluster!$A$20,'SP List (I-REAP)'!$B:$B,$H$2),IF($H$2="Visayas",SUMIFS('SP List (I-REAP)'!$N:$N,'SP List (I-REAP)'!$I:$I,StatusPGundertakeSourceCluster!$A21,'SP List (I-REAP)'!$Q:$Q,StatusPGundertakeSourceCluster!$A$20,'SP List (I-REAP)'!$B:$B,$H$2),IF($H$2="Mindanao",SUMIFS('SP List (I-REAP)'!$N:$N,'SP List (I-REAP)'!$I:$I,StatusPGundertakeSourceCluster!$A21,'SP List (I-REAP)'!$Q:$Q,StatusPGundertakeSourceCluster!$A$20,'SP List (I-REAP)'!$B:$B,$H$2))))))/1000000</f>
        <v>0</v>
      </c>
      <c r="J21" s="94" t="str">
        <f>+H21+F21+I21</f>
        <v>0</v>
      </c>
      <c r="L21" s="82"/>
      <c r="M21" s="82"/>
      <c r="N21" s="82"/>
      <c r="O21" s="82"/>
      <c r="P21" s="115"/>
    </row>
    <row r="22" spans="1:16" s="83" customFormat="1">
      <c r="A22" s="162" t="s">
        <v>12</v>
      </c>
      <c r="B22" s="93" t="str">
        <f>IF($H$2="Entire Portfolio",COUNTIFS('SP List (I-REAP)'!$I:$I,StatusPGundertakeSourceCluster!$A22,'SP List (I-REAP)'!$Q:$Q,StatusPGundertakeSourceCluster!$A$20),IF($H$2="Luzon A",COUNTIFS('SP List (I-REAP)'!$I:$I,StatusPGundertakeSourceCluster!$A22,'SP List (I-REAP)'!$Q:$Q,StatusPGundertakeSourceCluster!$A$20,'SP List (I-REAP)'!$B:$B,StatusPGundertakeSourceCluster!$H$2),IF($H$2="Luzon B",COUNTIFS('SP List (I-REAP)'!$I:$I,StatusPGundertakeSourceCluster!$A22,'SP List (I-REAP)'!$Q:$Q,StatusPGundertakeSourceCluster!$A$20,'SP List (I-REAP)'!$B:$B,StatusPGundertakeSourceCluster!$H$2),IF($H$2="Visayas",COUNTIFS('SP List (I-REAP)'!$I:$I,StatusPGundertakeSourceCluster!$A22,'SP List (I-REAP)'!$Q:$Q,StatusPGundertakeSourceCluster!$A$20,'SP List (I-REAP)'!$B:$B,StatusPGundertakeSourceCluster!$H$2),IF($H$2="Mindanao",COUNTIFS('SP List (I-REAP)'!$I:$I,StatusPGundertakeSourceCluster!$A22,'SP List (I-REAP)'!$Q:$Q,StatusPGundertakeSourceCluster!$A$20,'SP List (I-REAP)'!$B:$B,StatusPGundertakeSourceCluster!$H$2))))))</f>
        <v>0</v>
      </c>
      <c r="C22" s="125" t="str">
        <f>IF($H$2="Entire Portfolio",SUMIFS('SP List (I-REAP)'!$AA:$AA,'SP List (I-REAP)'!$I:$I,StatusPGundertakeSourceCluster!$A22,'SP List (I-REAP)'!$Q:$Q,StatusPGundertakeSourceCluster!$A$20),IF($H$2="Luzon A",SUMIFS('SP List (I-REAP)'!$AA:$AA,'SP List (I-REAP)'!$I:$I,StatusPGundertakeSourceCluster!$A22,'SP List (I-REAP)'!$Q:$Q,StatusPGundertakeSourceCluster!$A$20,'SP List (I-REAP)'!$B:$B,StatusPGundertakeSourceCluster!$H$2),IF($H$2="Luzon B",SUMIFS('SP List (I-REAP)'!$AA:$AA,'SP List (I-REAP)'!$I:$I,StatusPGundertakeSourceCluster!$A22,'SP List (I-REAP)'!$Q:$Q,StatusPGundertakeSourceCluster!$A$20,'SP List (I-REAP)'!$B:$B,StatusPGundertakeSourceCluster!$H$2),IF($H$2="Visayas",SUMIFS('SP List (I-REAP)'!$AA:$AA,'SP List (I-REAP)'!$I:$I,StatusPGundertakeSourceCluster!$A22,'SP List (I-REAP)'!$Q:$Q,StatusPGundertakeSourceCluster!$A$20,'SP List (I-REAP)'!$B:$B,StatusPGundertakeSourceCluster!$H$2),IF($H$2="Mindanao",SUMIFS('SP List (I-REAP)'!$AA:$AA,'SP List (I-REAP)'!$I:$I,StatusPGundertakeSourceCluster!$A22,'SP List (I-REAP)'!$Q:$Q,StatusPGundertakeSourceCluster!$A$20,'SP List (I-REAP)'!$B:$B,StatusPGundertakeSourceCluster!$H$2))))))</f>
        <v>0</v>
      </c>
      <c r="D22" s="125" t="str">
        <f>IF($H$2="Entire Portfolio",SUMIFS('SP List (I-REAP)'!$AD:$AD,'SP List (I-REAP)'!$I:$I,StatusPGundertakeSourceCluster!$A22,'SP List (I-REAP)'!$Q:$Q,StatusPGundertakeSourceCluster!$A$20),IF($H$2="Luzon A",SUMIFS('SP List (I-REAP)'!$AD:$AD,'SP List (I-REAP)'!$I:$I,StatusPGundertakeSourceCluster!$A22,'SP List (I-REAP)'!$Q:$Q,StatusPGundertakeSourceCluster!$A$20,'SP List (I-REAP)'!$B:$B,StatusPGundertakeSourceCluster!$H$2),IF($H$2="Luzon B",SUMIFS('SP List (I-REAP)'!$AD:$AD,'SP List (I-REAP)'!$I:$I,StatusPGundertakeSourceCluster!$A22,'SP List (I-REAP)'!$Q:$Q,StatusPGundertakeSourceCluster!$A$20,'SP List (I-REAP)'!$B:$B,StatusPGundertakeSourceCluster!$H$2),IF($H$2="Visayas",SUMIFS('SP List (I-REAP)'!$AD:$AD,'SP List (I-REAP)'!$I:$I,StatusPGundertakeSourceCluster!$A22,'SP List (I-REAP)'!$Q:$Q,StatusPGundertakeSourceCluster!$A$20,'SP List (I-REAP)'!$B:$B,StatusPGundertakeSourceCluster!$H$2),IF($H$2="Mindanao",SUMIFS('SP List (I-REAP)'!$AD:$AD,'SP List (I-REAP)'!$I:$I,StatusPGundertakeSourceCluster!$A22,'SP List (I-REAP)'!$Q:$Q,StatusPGundertakeSourceCluster!$A$20,'SP List (I-REAP)'!$B:$B,StatusPGundertakeSourceCluster!$H$2))))))</f>
        <v>0</v>
      </c>
      <c r="E22" s="169" t="str">
        <f>IF($H$2="Entire Portfolio",SUMIFS('SP List (I-REAP)'!$K:$K,'SP List (I-REAP)'!$I:$I,StatusPGundertakeSourceCluster!$A22,'SP List (I-REAP)'!$Q:$Q,StatusPGundertakeSourceCluster!$A$20),IF($H$2="Luzon A",SUMIFS('SP List (I-REAP)'!$K:$K,'SP List (I-REAP)'!$I:$I,StatusPGundertakeSourceCluster!$A22,'SP List (I-REAP)'!$Q:$Q,StatusPGundertakeSourceCluster!$A$20,'SP List (I-REAP)'!$B:$B,$H$2),IF($H$2="Luzon B",SUMIFS('SP List (I-REAP)'!$K:$K,'SP List (I-REAP)'!$I:$I,StatusPGundertakeSourceCluster!$A22,'SP List (I-REAP)'!$Q:$Q,StatusPGundertakeSourceCluster!$A$20,'SP List (I-REAP)'!$B:$B,$H$2),IF($H$2="Visayas",SUMIFS('SP List (I-REAP)'!$K:$K,'SP List (I-REAP)'!$I:$I,StatusPGundertakeSourceCluster!$A22,'SP List (I-REAP)'!$Q:$Q,StatusPGundertakeSourceCluster!$A$20,'SP List (I-REAP)'!$B:$B,$H$2),IF($H$2="Mindanao",SUMIFS('SP List (I-REAP)'!$K:$K,'SP List (I-REAP)'!$I:$I,StatusPGundertakeSourceCluster!$A22,'SP List (I-REAP)'!$Q:$Q,StatusPGundertakeSourceCluster!$A$20,'SP List (I-REAP)'!$B:$B,$H$2))))))/1000000</f>
        <v>0</v>
      </c>
      <c r="F22" s="169" t="str">
        <f>IF($H$2="Entire Portfolio",SUMIFS('SP List (I-REAP)'!$L:$L,'SP List (I-REAP)'!$I:$I,StatusPGundertakeSourceCluster!$A22,'SP List (I-REAP)'!$Q:$Q,StatusPGundertakeSourceCluster!$A$20),IF($H$2="Luzon A",SUMIFS('SP List (I-REAP)'!$L:$L,'SP List (I-REAP)'!$I:$I,StatusPGundertakeSourceCluster!$A22,'SP List (I-REAP)'!$Q:$Q,StatusPGundertakeSourceCluster!$A$20,'SP List (I-REAP)'!$B:$B,$H$2),IF($H$2="Luzon B",SUMIFS('SP List (I-REAP)'!$L:$L,'SP List (I-REAP)'!$I:$I,StatusPGundertakeSourceCluster!$A22,'SP List (I-REAP)'!$Q:$Q,StatusPGundertakeSourceCluster!$A$20,'SP List (I-REAP)'!$B:$B,$H$2),IF($H$2="Visayas",SUMIFS('SP List (I-REAP)'!$L:$L,'SP List (I-REAP)'!$I:$I,StatusPGundertakeSourceCluster!$A22,'SP List (I-REAP)'!$Q:$Q,StatusPGundertakeSourceCluster!$A$20,'SP List (I-REAP)'!$B:$B,$H$2),IF($H$2="Mindanao",SUMIFS('SP List (I-REAP)'!$L:$L,'SP List (I-REAP)'!$I:$I,StatusPGundertakeSourceCluster!$A22,'SP List (I-REAP)'!$Q:$Q,StatusPGundertakeSourceCluster!$A$20,'SP List (I-REAP)'!$B:$B,$H$2))))))/1000000</f>
        <v>0</v>
      </c>
      <c r="G22" s="169" t="str">
        <f>IF($H$2="Entire Portfolio",SUMIFS('SP List (I-REAP)'!$M:$M,'SP List (I-REAP)'!$I:$I,StatusPGundertakeSourceCluster!$A22,'SP List (I-REAP)'!$Q:$Q,StatusPGundertakeSourceCluster!$A$20),IF($H$2="Luzon A",SUMIFS('SP List (I-REAP)'!$M:$M,'SP List (I-REAP)'!$I:$I,StatusPGundertakeSourceCluster!$A22,'SP List (I-REAP)'!$Q:$Q,StatusPGundertakeSourceCluster!$A$20,'SP List (I-REAP)'!$B:$B,$H$2),IF($H$2="Luzon B",SUMIFS('SP List (I-REAP)'!$M:$M,'SP List (I-REAP)'!$I:$I,StatusPGundertakeSourceCluster!$A22,'SP List (I-REAP)'!$Q:$Q,StatusPGundertakeSourceCluster!$A$20,'SP List (I-REAP)'!$B:$B,$H$2),IF($H$2="Visayas",SUMIFS('SP List (I-REAP)'!$M:$M,'SP List (I-REAP)'!$I:$I,StatusPGundertakeSourceCluster!$A22,'SP List (I-REAP)'!$Q:$Q,StatusPGundertakeSourceCluster!$A$20,'SP List (I-REAP)'!$B:$B,$H$2),IF($H$2="Mindanao",SUMIFS('SP List (I-REAP)'!$M:$M,'SP List (I-REAP)'!$I:$I,StatusPGundertakeSourceCluster!$A22,'SP List (I-REAP)'!$Q:$Q,StatusPGundertakeSourceCluster!$A$20,'SP List (I-REAP)'!$B:$B,$H$2))))))/1000000</f>
        <v>0</v>
      </c>
      <c r="H22" s="94" t="str">
        <f>+E22+G22</f>
        <v>0</v>
      </c>
      <c r="I22" s="169" t="str">
        <f>IF($H$2="Entire Portfolio",SUMIFS('SP List (I-REAP)'!$N:$N,'SP List (I-REAP)'!$I:$I,StatusPGundertakeSourceCluster!$A22,'SP List (I-REAP)'!$Q:$Q,StatusPGundertakeSourceCluster!$A$20),IF($H$2="Luzon A",SUMIFS('SP List (I-REAP)'!$N:$N,'SP List (I-REAP)'!$I:$I,StatusPGundertakeSourceCluster!$A22,'SP List (I-REAP)'!$Q:$Q,StatusPGundertakeSourceCluster!$A$20,'SP List (I-REAP)'!$B:$B,$H$2),IF($H$2="Luzon B",SUMIFS('SP List (I-REAP)'!$N:$N,'SP List (I-REAP)'!$I:$I,StatusPGundertakeSourceCluster!$A22,'SP List (I-REAP)'!$Q:$Q,StatusPGundertakeSourceCluster!$A$20,'SP List (I-REAP)'!$B:$B,$H$2),IF($H$2="Visayas",SUMIFS('SP List (I-REAP)'!$N:$N,'SP List (I-REAP)'!$I:$I,StatusPGundertakeSourceCluster!$A22,'SP List (I-REAP)'!$Q:$Q,StatusPGundertakeSourceCluster!$A$20,'SP List (I-REAP)'!$B:$B,$H$2),IF($H$2="Mindanao",SUMIFS('SP List (I-REAP)'!$N:$N,'SP List (I-REAP)'!$I:$I,StatusPGundertakeSourceCluster!$A22,'SP List (I-REAP)'!$Q:$Q,StatusPGundertakeSourceCluster!$A$20,'SP List (I-REAP)'!$B:$B,$H$2))))))/1000000</f>
        <v>0</v>
      </c>
      <c r="J22" s="94" t="str">
        <f>+H22+F22+I22</f>
        <v>0</v>
      </c>
      <c r="L22" s="82"/>
      <c r="M22" s="82"/>
      <c r="N22" s="82"/>
      <c r="O22" s="82"/>
      <c r="P22" s="115"/>
    </row>
    <row r="23" spans="1:16" s="83" customFormat="1">
      <c r="A23" s="162" t="s">
        <v>16</v>
      </c>
      <c r="B23" s="93" t="str">
        <f>IF($H$2="Entire Portfolio",COUNTIFS('SP List (I-REAP)'!$I:$I,StatusPGundertakeSourceCluster!$A23,'SP List (I-REAP)'!$Q:$Q,StatusPGundertakeSourceCluster!$A$20),IF($H$2="Luzon A",COUNTIFS('SP List (I-REAP)'!$I:$I,StatusPGundertakeSourceCluster!$A23,'SP List (I-REAP)'!$Q:$Q,StatusPGundertakeSourceCluster!$A$20,'SP List (I-REAP)'!$B:$B,StatusPGundertakeSourceCluster!$H$2),IF($H$2="Luzon B",COUNTIFS('SP List (I-REAP)'!$I:$I,StatusPGundertakeSourceCluster!$A23,'SP List (I-REAP)'!$Q:$Q,StatusPGundertakeSourceCluster!$A$20,'SP List (I-REAP)'!$B:$B,StatusPGundertakeSourceCluster!$H$2),IF($H$2="Visayas",COUNTIFS('SP List (I-REAP)'!$I:$I,StatusPGundertakeSourceCluster!$A23,'SP List (I-REAP)'!$Q:$Q,StatusPGundertakeSourceCluster!$A$20,'SP List (I-REAP)'!$B:$B,StatusPGundertakeSourceCluster!$H$2),IF($H$2="Mindanao",COUNTIFS('SP List (I-REAP)'!$I:$I,StatusPGundertakeSourceCluster!$A23,'SP List (I-REAP)'!$Q:$Q,StatusPGundertakeSourceCluster!$A$20,'SP List (I-REAP)'!$B:$B,StatusPGundertakeSourceCluster!$H$2))))))</f>
        <v>0</v>
      </c>
      <c r="C23" s="125" t="str">
        <f>IF($H$2="Entire Portfolio",SUMIFS('SP List (I-REAP)'!$AA:$AA,'SP List (I-REAP)'!$I:$I,StatusPGundertakeSourceCluster!$A23,'SP List (I-REAP)'!$Q:$Q,StatusPGundertakeSourceCluster!$A$20),IF($H$2="Luzon A",SUMIFS('SP List (I-REAP)'!$AA:$AA,'SP List (I-REAP)'!$I:$I,StatusPGundertakeSourceCluster!$A23,'SP List (I-REAP)'!$Q:$Q,StatusPGundertakeSourceCluster!$A$20,'SP List (I-REAP)'!$B:$B,StatusPGundertakeSourceCluster!$H$2),IF($H$2="Luzon B",SUMIFS('SP List (I-REAP)'!$AA:$AA,'SP List (I-REAP)'!$I:$I,StatusPGundertakeSourceCluster!$A23,'SP List (I-REAP)'!$Q:$Q,StatusPGundertakeSourceCluster!$A$20,'SP List (I-REAP)'!$B:$B,StatusPGundertakeSourceCluster!$H$2),IF($H$2="Visayas",SUMIFS('SP List (I-REAP)'!$AA:$AA,'SP List (I-REAP)'!$I:$I,StatusPGundertakeSourceCluster!$A23,'SP List (I-REAP)'!$Q:$Q,StatusPGundertakeSourceCluster!$A$20,'SP List (I-REAP)'!$B:$B,StatusPGundertakeSourceCluster!$H$2),IF($H$2="Mindanao",SUMIFS('SP List (I-REAP)'!$AA:$AA,'SP List (I-REAP)'!$I:$I,StatusPGundertakeSourceCluster!$A23,'SP List (I-REAP)'!$Q:$Q,StatusPGundertakeSourceCluster!$A$20,'SP List (I-REAP)'!$B:$B,StatusPGundertakeSourceCluster!$H$2))))))</f>
        <v>0</v>
      </c>
      <c r="D23" s="125" t="str">
        <f>IF($H$2="Entire Portfolio",SUMIFS('SP List (I-REAP)'!$AD:$AD,'SP List (I-REAP)'!$I:$I,StatusPGundertakeSourceCluster!$A23,'SP List (I-REAP)'!$Q:$Q,StatusPGundertakeSourceCluster!$A$20),IF($H$2="Luzon A",SUMIFS('SP List (I-REAP)'!$AD:$AD,'SP List (I-REAP)'!$I:$I,StatusPGundertakeSourceCluster!$A23,'SP List (I-REAP)'!$Q:$Q,StatusPGundertakeSourceCluster!$A$20,'SP List (I-REAP)'!$B:$B,StatusPGundertakeSourceCluster!$H$2),IF($H$2="Luzon B",SUMIFS('SP List (I-REAP)'!$AD:$AD,'SP List (I-REAP)'!$I:$I,StatusPGundertakeSourceCluster!$A23,'SP List (I-REAP)'!$Q:$Q,StatusPGundertakeSourceCluster!$A$20,'SP List (I-REAP)'!$B:$B,StatusPGundertakeSourceCluster!$H$2),IF($H$2="Visayas",SUMIFS('SP List (I-REAP)'!$AD:$AD,'SP List (I-REAP)'!$I:$I,StatusPGundertakeSourceCluster!$A23,'SP List (I-REAP)'!$Q:$Q,StatusPGundertakeSourceCluster!$A$20,'SP List (I-REAP)'!$B:$B,StatusPGundertakeSourceCluster!$H$2),IF($H$2="Mindanao",SUMIFS('SP List (I-REAP)'!$AD:$AD,'SP List (I-REAP)'!$I:$I,StatusPGundertakeSourceCluster!$A23,'SP List (I-REAP)'!$Q:$Q,StatusPGundertakeSourceCluster!$A$20,'SP List (I-REAP)'!$B:$B,StatusPGundertakeSourceCluster!$H$2))))))</f>
        <v>0</v>
      </c>
      <c r="E23" s="169" t="str">
        <f>IF($H$2="Entire Portfolio",SUMIFS('SP List (I-REAP)'!$K:$K,'SP List (I-REAP)'!$I:$I,StatusPGundertakeSourceCluster!$A23,'SP List (I-REAP)'!$Q:$Q,StatusPGundertakeSourceCluster!$A$20),IF($H$2="Luzon A",SUMIFS('SP List (I-REAP)'!$K:$K,'SP List (I-REAP)'!$I:$I,StatusPGundertakeSourceCluster!$A23,'SP List (I-REAP)'!$Q:$Q,StatusPGundertakeSourceCluster!$A$20,'SP List (I-REAP)'!$B:$B,$H$2),IF($H$2="Luzon B",SUMIFS('SP List (I-REAP)'!$K:$K,'SP List (I-REAP)'!$I:$I,StatusPGundertakeSourceCluster!$A23,'SP List (I-REAP)'!$Q:$Q,StatusPGundertakeSourceCluster!$A$20,'SP List (I-REAP)'!$B:$B,$H$2),IF($H$2="Visayas",SUMIFS('SP List (I-REAP)'!$K:$K,'SP List (I-REAP)'!$I:$I,StatusPGundertakeSourceCluster!$A23,'SP List (I-REAP)'!$Q:$Q,StatusPGundertakeSourceCluster!$A$20,'SP List (I-REAP)'!$B:$B,$H$2),IF($H$2="Mindanao",SUMIFS('SP List (I-REAP)'!$K:$K,'SP List (I-REAP)'!$I:$I,StatusPGundertakeSourceCluster!$A23,'SP List (I-REAP)'!$Q:$Q,StatusPGundertakeSourceCluster!$A$20,'SP List (I-REAP)'!$B:$B,$H$2))))))/1000000</f>
        <v>0</v>
      </c>
      <c r="F23" s="169" t="str">
        <f>IF($H$2="Entire Portfolio",SUMIFS('SP List (I-REAP)'!$L:$L,'SP List (I-REAP)'!$I:$I,StatusPGundertakeSourceCluster!$A23,'SP List (I-REAP)'!$Q:$Q,StatusPGundertakeSourceCluster!$A$20),IF($H$2="Luzon A",SUMIFS('SP List (I-REAP)'!$L:$L,'SP List (I-REAP)'!$I:$I,StatusPGundertakeSourceCluster!$A23,'SP List (I-REAP)'!$Q:$Q,StatusPGundertakeSourceCluster!$A$20,'SP List (I-REAP)'!$B:$B,$H$2),IF($H$2="Luzon B",SUMIFS('SP List (I-REAP)'!$L:$L,'SP List (I-REAP)'!$I:$I,StatusPGundertakeSourceCluster!$A23,'SP List (I-REAP)'!$Q:$Q,StatusPGundertakeSourceCluster!$A$20,'SP List (I-REAP)'!$B:$B,$H$2),IF($H$2="Visayas",SUMIFS('SP List (I-REAP)'!$L:$L,'SP List (I-REAP)'!$I:$I,StatusPGundertakeSourceCluster!$A23,'SP List (I-REAP)'!$Q:$Q,StatusPGundertakeSourceCluster!$A$20,'SP List (I-REAP)'!$B:$B,$H$2),IF($H$2="Mindanao",SUMIFS('SP List (I-REAP)'!$L:$L,'SP List (I-REAP)'!$I:$I,StatusPGundertakeSourceCluster!$A23,'SP List (I-REAP)'!$Q:$Q,StatusPGundertakeSourceCluster!$A$20,'SP List (I-REAP)'!$B:$B,$H$2))))))/1000000</f>
        <v>0</v>
      </c>
      <c r="G23" s="169" t="str">
        <f>IF($H$2="Entire Portfolio",SUMIFS('SP List (I-REAP)'!$M:$M,'SP List (I-REAP)'!$I:$I,StatusPGundertakeSourceCluster!$A23,'SP List (I-REAP)'!$Q:$Q,StatusPGundertakeSourceCluster!$A$20),IF($H$2="Luzon A",SUMIFS('SP List (I-REAP)'!$M:$M,'SP List (I-REAP)'!$I:$I,StatusPGundertakeSourceCluster!$A23,'SP List (I-REAP)'!$Q:$Q,StatusPGundertakeSourceCluster!$A$20,'SP List (I-REAP)'!$B:$B,$H$2),IF($H$2="Luzon B",SUMIFS('SP List (I-REAP)'!$M:$M,'SP List (I-REAP)'!$I:$I,StatusPGundertakeSourceCluster!$A23,'SP List (I-REAP)'!$Q:$Q,StatusPGundertakeSourceCluster!$A$20,'SP List (I-REAP)'!$B:$B,$H$2),IF($H$2="Visayas",SUMIFS('SP List (I-REAP)'!$M:$M,'SP List (I-REAP)'!$I:$I,StatusPGundertakeSourceCluster!$A23,'SP List (I-REAP)'!$Q:$Q,StatusPGundertakeSourceCluster!$A$20,'SP List (I-REAP)'!$B:$B,$H$2),IF($H$2="Mindanao",SUMIFS('SP List (I-REAP)'!$M:$M,'SP List (I-REAP)'!$I:$I,StatusPGundertakeSourceCluster!$A23,'SP List (I-REAP)'!$Q:$Q,StatusPGundertakeSourceCluster!$A$20,'SP List (I-REAP)'!$B:$B,$H$2))))))/1000000</f>
        <v>0</v>
      </c>
      <c r="H23" s="94" t="str">
        <f>+E23+G23</f>
        <v>0</v>
      </c>
      <c r="I23" s="169" t="str">
        <f>IF($H$2="Entire Portfolio",SUMIFS('SP List (I-REAP)'!$N:$N,'SP List (I-REAP)'!$I:$I,StatusPGundertakeSourceCluster!$A23,'SP List (I-REAP)'!$Q:$Q,StatusPGundertakeSourceCluster!$A$20),IF($H$2="Luzon A",SUMIFS('SP List (I-REAP)'!$N:$N,'SP List (I-REAP)'!$I:$I,StatusPGundertakeSourceCluster!$A23,'SP List (I-REAP)'!$Q:$Q,StatusPGundertakeSourceCluster!$A$20,'SP List (I-REAP)'!$B:$B,$H$2),IF($H$2="Luzon B",SUMIFS('SP List (I-REAP)'!$N:$N,'SP List (I-REAP)'!$I:$I,StatusPGundertakeSourceCluster!$A23,'SP List (I-REAP)'!$Q:$Q,StatusPGundertakeSourceCluster!$A$20,'SP List (I-REAP)'!$B:$B,$H$2),IF($H$2="Visayas",SUMIFS('SP List (I-REAP)'!$N:$N,'SP List (I-REAP)'!$I:$I,StatusPGundertakeSourceCluster!$A23,'SP List (I-REAP)'!$Q:$Q,StatusPGundertakeSourceCluster!$A$20,'SP List (I-REAP)'!$B:$B,$H$2),IF($H$2="Mindanao",SUMIFS('SP List (I-REAP)'!$N:$N,'SP List (I-REAP)'!$I:$I,StatusPGundertakeSourceCluster!$A23,'SP List (I-REAP)'!$Q:$Q,StatusPGundertakeSourceCluster!$A$20,'SP List (I-REAP)'!$B:$B,$H$2))))))/1000000</f>
        <v>0</v>
      </c>
      <c r="J23" s="94" t="str">
        <f>+H23+F23+I23</f>
        <v>0</v>
      </c>
      <c r="L23" s="82"/>
      <c r="M23" s="82"/>
      <c r="N23" s="82"/>
      <c r="O23" s="82"/>
      <c r="P23" s="115"/>
    </row>
    <row r="24" spans="1:16" s="83" customFormat="1">
      <c r="A24" s="162" t="s">
        <v>20</v>
      </c>
      <c r="B24" s="93" t="str">
        <f>IF($H$2="Entire Portfolio",COUNTIFS('SP List (I-REAP)'!$I:$I,StatusPGundertakeSourceCluster!$A24,'SP List (I-REAP)'!$Q:$Q,StatusPGundertakeSourceCluster!$A$20),IF($H$2="Luzon A",COUNTIFS('SP List (I-REAP)'!$I:$I,StatusPGundertakeSourceCluster!$A24,'SP List (I-REAP)'!$Q:$Q,StatusPGundertakeSourceCluster!$A$20,'SP List (I-REAP)'!$B:$B,StatusPGundertakeSourceCluster!$H$2),IF($H$2="Luzon B",COUNTIFS('SP List (I-REAP)'!$I:$I,StatusPGundertakeSourceCluster!$A24,'SP List (I-REAP)'!$Q:$Q,StatusPGundertakeSourceCluster!$A$20,'SP List (I-REAP)'!$B:$B,StatusPGundertakeSourceCluster!$H$2),IF($H$2="Visayas",COUNTIFS('SP List (I-REAP)'!$I:$I,StatusPGundertakeSourceCluster!$A24,'SP List (I-REAP)'!$Q:$Q,StatusPGundertakeSourceCluster!$A$20,'SP List (I-REAP)'!$B:$B,StatusPGundertakeSourceCluster!$H$2),IF($H$2="Mindanao",COUNTIFS('SP List (I-REAP)'!$I:$I,StatusPGundertakeSourceCluster!$A24,'SP List (I-REAP)'!$Q:$Q,StatusPGundertakeSourceCluster!$A$20,'SP List (I-REAP)'!$B:$B,StatusPGundertakeSourceCluster!$H$2))))))</f>
        <v>0</v>
      </c>
      <c r="C24" s="125" t="str">
        <f>IF($H$2="Entire Portfolio",SUMIFS('SP List (I-REAP)'!$AA:$AA,'SP List (I-REAP)'!$I:$I,StatusPGundertakeSourceCluster!$A24,'SP List (I-REAP)'!$Q:$Q,StatusPGundertakeSourceCluster!$A$20),IF($H$2="Luzon A",SUMIFS('SP List (I-REAP)'!$AA:$AA,'SP List (I-REAP)'!$I:$I,StatusPGundertakeSourceCluster!$A24,'SP List (I-REAP)'!$Q:$Q,StatusPGundertakeSourceCluster!$A$20,'SP List (I-REAP)'!$B:$B,StatusPGundertakeSourceCluster!$H$2),IF($H$2="Luzon B",SUMIFS('SP List (I-REAP)'!$AA:$AA,'SP List (I-REAP)'!$I:$I,StatusPGundertakeSourceCluster!$A24,'SP List (I-REAP)'!$Q:$Q,StatusPGundertakeSourceCluster!$A$20,'SP List (I-REAP)'!$B:$B,StatusPGundertakeSourceCluster!$H$2),IF($H$2="Visayas",SUMIFS('SP List (I-REAP)'!$AA:$AA,'SP List (I-REAP)'!$I:$I,StatusPGundertakeSourceCluster!$A24,'SP List (I-REAP)'!$Q:$Q,StatusPGundertakeSourceCluster!$A$20,'SP List (I-REAP)'!$B:$B,StatusPGundertakeSourceCluster!$H$2),IF($H$2="Mindanao",SUMIFS('SP List (I-REAP)'!$AA:$AA,'SP List (I-REAP)'!$I:$I,StatusPGundertakeSourceCluster!$A24,'SP List (I-REAP)'!$Q:$Q,StatusPGundertakeSourceCluster!$A$20,'SP List (I-REAP)'!$B:$B,StatusPGundertakeSourceCluster!$H$2))))))</f>
        <v>0</v>
      </c>
      <c r="D24" s="125" t="str">
        <f>IF($H$2="Entire Portfolio",SUMIFS('SP List (I-REAP)'!$AD:$AD,'SP List (I-REAP)'!$I:$I,StatusPGundertakeSourceCluster!$A24,'SP List (I-REAP)'!$Q:$Q,StatusPGundertakeSourceCluster!$A$20),IF($H$2="Luzon A",SUMIFS('SP List (I-REAP)'!$AD:$AD,'SP List (I-REAP)'!$I:$I,StatusPGundertakeSourceCluster!$A24,'SP List (I-REAP)'!$Q:$Q,StatusPGundertakeSourceCluster!$A$20,'SP List (I-REAP)'!$B:$B,StatusPGundertakeSourceCluster!$H$2),IF($H$2="Luzon B",SUMIFS('SP List (I-REAP)'!$AD:$AD,'SP List (I-REAP)'!$I:$I,StatusPGundertakeSourceCluster!$A24,'SP List (I-REAP)'!$Q:$Q,StatusPGundertakeSourceCluster!$A$20,'SP List (I-REAP)'!$B:$B,StatusPGundertakeSourceCluster!$H$2),IF($H$2="Visayas",SUMIFS('SP List (I-REAP)'!$AD:$AD,'SP List (I-REAP)'!$I:$I,StatusPGundertakeSourceCluster!$A24,'SP List (I-REAP)'!$Q:$Q,StatusPGundertakeSourceCluster!$A$20,'SP List (I-REAP)'!$B:$B,StatusPGundertakeSourceCluster!$H$2),IF($H$2="Mindanao",SUMIFS('SP List (I-REAP)'!$AD:$AD,'SP List (I-REAP)'!$I:$I,StatusPGundertakeSourceCluster!$A24,'SP List (I-REAP)'!$Q:$Q,StatusPGundertakeSourceCluster!$A$20,'SP List (I-REAP)'!$B:$B,StatusPGundertakeSourceCluster!$H$2))))))</f>
        <v>0</v>
      </c>
      <c r="E24" s="169" t="str">
        <f>IF($H$2="Entire Portfolio",SUMIFS('SP List (I-REAP)'!$K:$K,'SP List (I-REAP)'!$I:$I,StatusPGundertakeSourceCluster!$A24,'SP List (I-REAP)'!$Q:$Q,StatusPGundertakeSourceCluster!$A$20),IF($H$2="Luzon A",SUMIFS('SP List (I-REAP)'!$K:$K,'SP List (I-REAP)'!$I:$I,StatusPGundertakeSourceCluster!$A24,'SP List (I-REAP)'!$Q:$Q,StatusPGundertakeSourceCluster!$A$20,'SP List (I-REAP)'!$B:$B,$H$2),IF($H$2="Luzon B",SUMIFS('SP List (I-REAP)'!$K:$K,'SP List (I-REAP)'!$I:$I,StatusPGundertakeSourceCluster!$A24,'SP List (I-REAP)'!$Q:$Q,StatusPGundertakeSourceCluster!$A$20,'SP List (I-REAP)'!$B:$B,$H$2),IF($H$2="Visayas",SUMIFS('SP List (I-REAP)'!$K:$K,'SP List (I-REAP)'!$I:$I,StatusPGundertakeSourceCluster!$A24,'SP List (I-REAP)'!$Q:$Q,StatusPGundertakeSourceCluster!$A$20,'SP List (I-REAP)'!$B:$B,$H$2),IF($H$2="Mindanao",SUMIFS('SP List (I-REAP)'!$K:$K,'SP List (I-REAP)'!$I:$I,StatusPGundertakeSourceCluster!$A24,'SP List (I-REAP)'!$Q:$Q,StatusPGundertakeSourceCluster!$A$20,'SP List (I-REAP)'!$B:$B,$H$2))))))/1000000</f>
        <v>0</v>
      </c>
      <c r="F24" s="169" t="str">
        <f>IF($H$2="Entire Portfolio",SUMIFS('SP List (I-REAP)'!$L:$L,'SP List (I-REAP)'!$I:$I,StatusPGundertakeSourceCluster!$A24,'SP List (I-REAP)'!$Q:$Q,StatusPGundertakeSourceCluster!$A$20),IF($H$2="Luzon A",SUMIFS('SP List (I-REAP)'!$L:$L,'SP List (I-REAP)'!$I:$I,StatusPGundertakeSourceCluster!$A24,'SP List (I-REAP)'!$Q:$Q,StatusPGundertakeSourceCluster!$A$20,'SP List (I-REAP)'!$B:$B,$H$2),IF($H$2="Luzon B",SUMIFS('SP List (I-REAP)'!$L:$L,'SP List (I-REAP)'!$I:$I,StatusPGundertakeSourceCluster!$A24,'SP List (I-REAP)'!$Q:$Q,StatusPGundertakeSourceCluster!$A$20,'SP List (I-REAP)'!$B:$B,$H$2),IF($H$2="Visayas",SUMIFS('SP List (I-REAP)'!$L:$L,'SP List (I-REAP)'!$I:$I,StatusPGundertakeSourceCluster!$A24,'SP List (I-REAP)'!$Q:$Q,StatusPGundertakeSourceCluster!$A$20,'SP List (I-REAP)'!$B:$B,$H$2),IF($H$2="Mindanao",SUMIFS('SP List (I-REAP)'!$L:$L,'SP List (I-REAP)'!$I:$I,StatusPGundertakeSourceCluster!$A24,'SP List (I-REAP)'!$Q:$Q,StatusPGundertakeSourceCluster!$A$20,'SP List (I-REAP)'!$B:$B,$H$2))))))/1000000</f>
        <v>0</v>
      </c>
      <c r="G24" s="169" t="str">
        <f>IF($H$2="Entire Portfolio",SUMIFS('SP List (I-REAP)'!$M:$M,'SP List (I-REAP)'!$I:$I,StatusPGundertakeSourceCluster!$A24,'SP List (I-REAP)'!$Q:$Q,StatusPGundertakeSourceCluster!$A$20),IF($H$2="Luzon A",SUMIFS('SP List (I-REAP)'!$M:$M,'SP List (I-REAP)'!$I:$I,StatusPGundertakeSourceCluster!$A24,'SP List (I-REAP)'!$Q:$Q,StatusPGundertakeSourceCluster!$A$20,'SP List (I-REAP)'!$B:$B,$H$2),IF($H$2="Luzon B",SUMIFS('SP List (I-REAP)'!$M:$M,'SP List (I-REAP)'!$I:$I,StatusPGundertakeSourceCluster!$A24,'SP List (I-REAP)'!$Q:$Q,StatusPGundertakeSourceCluster!$A$20,'SP List (I-REAP)'!$B:$B,$H$2),IF($H$2="Visayas",SUMIFS('SP List (I-REAP)'!$M:$M,'SP List (I-REAP)'!$I:$I,StatusPGundertakeSourceCluster!$A24,'SP List (I-REAP)'!$Q:$Q,StatusPGundertakeSourceCluster!$A$20,'SP List (I-REAP)'!$B:$B,$H$2),IF($H$2="Mindanao",SUMIFS('SP List (I-REAP)'!$M:$M,'SP List (I-REAP)'!$I:$I,StatusPGundertakeSourceCluster!$A24,'SP List (I-REAP)'!$Q:$Q,StatusPGundertakeSourceCluster!$A$20,'SP List (I-REAP)'!$B:$B,$H$2))))))/1000000</f>
        <v>0</v>
      </c>
      <c r="H24" s="94" t="str">
        <f>+E24+G24</f>
        <v>0</v>
      </c>
      <c r="I24" s="169" t="str">
        <f>IF($H$2="Entire Portfolio",SUMIFS('SP List (I-REAP)'!$N:$N,'SP List (I-REAP)'!$I:$I,StatusPGundertakeSourceCluster!$A24,'SP List (I-REAP)'!$Q:$Q,StatusPGundertakeSourceCluster!$A$20),IF($H$2="Luzon A",SUMIFS('SP List (I-REAP)'!$N:$N,'SP List (I-REAP)'!$I:$I,StatusPGundertakeSourceCluster!$A24,'SP List (I-REAP)'!$Q:$Q,StatusPGundertakeSourceCluster!$A$20,'SP List (I-REAP)'!$B:$B,$H$2),IF($H$2="Luzon B",SUMIFS('SP List (I-REAP)'!$N:$N,'SP List (I-REAP)'!$I:$I,StatusPGundertakeSourceCluster!$A24,'SP List (I-REAP)'!$Q:$Q,StatusPGundertakeSourceCluster!$A$20,'SP List (I-REAP)'!$B:$B,$H$2),IF($H$2="Visayas",SUMIFS('SP List (I-REAP)'!$N:$N,'SP List (I-REAP)'!$I:$I,StatusPGundertakeSourceCluster!$A24,'SP List (I-REAP)'!$Q:$Q,StatusPGundertakeSourceCluster!$A$20,'SP List (I-REAP)'!$B:$B,$H$2),IF($H$2="Mindanao",SUMIFS('SP List (I-REAP)'!$N:$N,'SP List (I-REAP)'!$I:$I,StatusPGundertakeSourceCluster!$A24,'SP List (I-REAP)'!$Q:$Q,StatusPGundertakeSourceCluster!$A$20,'SP List (I-REAP)'!$B:$B,$H$2))))))/1000000</f>
        <v>0</v>
      </c>
      <c r="J24" s="94" t="str">
        <f>+H24+F24+I24</f>
        <v>0</v>
      </c>
      <c r="L24" s="82"/>
      <c r="M24" s="82"/>
      <c r="N24" s="82"/>
      <c r="O24" s="82"/>
      <c r="P24" s="115"/>
    </row>
    <row r="25" spans="1:16" customHeight="1" ht="14.25" s="83" customFormat="1">
      <c r="A25" s="67" t="s">
        <v>2015</v>
      </c>
      <c r="B25" s="101" t="str">
        <f>SUM(B26:B29)</f>
        <v>0</v>
      </c>
      <c r="C25" s="130" t="str">
        <f>SUM(C26:C29)</f>
        <v>0</v>
      </c>
      <c r="D25" s="130" t="str">
        <f>SUM(D26:D29)</f>
        <v>0</v>
      </c>
      <c r="E25" s="171" t="str">
        <f>SUM(E26:E29)</f>
        <v>0</v>
      </c>
      <c r="F25" s="171" t="str">
        <f>SUM(F26:F29)</f>
        <v>0</v>
      </c>
      <c r="G25" s="171" t="str">
        <f>SUM(G26:G29)</f>
        <v>0</v>
      </c>
      <c r="H25" s="171" t="str">
        <f>SUM(H26:H29)</f>
        <v>0</v>
      </c>
      <c r="I25" s="171" t="str">
        <f>SUM(I26:I29)</f>
        <v>0</v>
      </c>
      <c r="J25" s="171" t="str">
        <f>SUM(J26:J29)</f>
        <v>0</v>
      </c>
      <c r="L25" s="82"/>
      <c r="M25" s="82"/>
      <c r="N25" s="82"/>
      <c r="O25" s="82"/>
      <c r="P25" s="115"/>
    </row>
    <row r="26" spans="1:16" customHeight="1" ht="14.25" s="83" customFormat="1">
      <c r="A26" s="162" t="s">
        <v>7</v>
      </c>
      <c r="B26" s="93" t="str">
        <f>IF($H$2="Entire Portfolio",COUNTIFS('SP List (I-REAP)'!$I:$I,StatusPGundertakeSourceCluster!$A26,'SP List (I-REAP)'!$Q:$Q,StatusPGundertakeSourceCluster!$A$25),IF($H$2="Luzon A",COUNTIFS('SP List (I-REAP)'!$I:$I,StatusPGundertakeSourceCluster!$A26,'SP List (I-REAP)'!$Q:$Q,StatusPGundertakeSourceCluster!$A$25,'SP List (I-REAP)'!$B:$B,StatusPGundertakeSourceCluster!$H$2),IF($H$2="Luzon B",COUNTIFS('SP List (I-REAP)'!$I:$I,StatusPGundertakeSourceCluster!$A26,'SP List (I-REAP)'!$Q:$Q,StatusPGundertakeSourceCluster!$A$25,'SP List (I-REAP)'!$B:$B,StatusPGundertakeSourceCluster!$H$2),IF($H$2="Visayas",COUNTIFS('SP List (I-REAP)'!$I:$I,StatusPGundertakeSourceCluster!$A26,'SP List (I-REAP)'!$Q:$Q,StatusPGundertakeSourceCluster!$A$25,'SP List (I-REAP)'!$B:$B,StatusPGundertakeSourceCluster!$H$2),IF($H$2="Mindanao",COUNTIFS('SP List (I-REAP)'!$I:$I,StatusPGundertakeSourceCluster!$A26,'SP List (I-REAP)'!$Q:$Q,StatusPGundertakeSourceCluster!$A$25,'SP List (I-REAP)'!$B:$B,StatusPGundertakeSourceCluster!$H$2))))))</f>
        <v>0</v>
      </c>
      <c r="C26" s="125" t="str">
        <f>IF($H$2="Entire Portfolio",SUMIFS('SP List (I-REAP)'!$AA:$AA,'SP List (I-REAP)'!$I:$I,StatusPGundertakeSourceCluster!$A26,'SP List (I-REAP)'!$Q:$Q,StatusPGundertakeSourceCluster!$A$25),IF($H$2="Luzon A",SUMIFS('SP List (I-REAP)'!$AA:$AA,'SP List (I-REAP)'!$I:$I,StatusPGundertakeSourceCluster!$A26,'SP List (I-REAP)'!$Q:$Q,StatusPGundertakeSourceCluster!$A$25,'SP List (I-REAP)'!$B:$B,StatusPGundertakeSourceCluster!$H$2),IF($H$2="Luzon B",SUMIFS('SP List (I-REAP)'!$AA:$AA,'SP List (I-REAP)'!$I:$I,StatusPGundertakeSourceCluster!$A26,'SP List (I-REAP)'!$Q:$Q,StatusPGundertakeSourceCluster!$A$25,'SP List (I-REAP)'!$B:$B,StatusPGundertakeSourceCluster!$H$2),IF($H$2="Visayas",SUMIFS('SP List (I-REAP)'!$AA:$AA,'SP List (I-REAP)'!$I:$I,StatusPGundertakeSourceCluster!$A26,'SP List (I-REAP)'!$Q:$Q,StatusPGundertakeSourceCluster!$A$25,'SP List (I-REAP)'!$B:$B,StatusPGundertakeSourceCluster!$H$2),IF($H$2="Mindanao",SUMIFS('SP List (I-REAP)'!$AA:$AA,'SP List (I-REAP)'!$I:$I,StatusPGundertakeSourceCluster!$A26,'SP List (I-REAP)'!$Q:$Q,StatusPGundertakeSourceCluster!$A$25,'SP List (I-REAP)'!$B:$B,StatusPGundertakeSourceCluster!$H$2))))))</f>
        <v>0</v>
      </c>
      <c r="D26" s="125" t="str">
        <f>IF($H$2="Entire Portfolio",SUMIFS('SP List (I-REAP)'!$AD:$AD,'SP List (I-REAP)'!$I:$I,StatusPGundertakeSourceCluster!$A26,'SP List (I-REAP)'!$Q:$Q,StatusPGundertakeSourceCluster!$A$25),IF($H$2="Luzon A",SUMIFS('SP List (I-REAP)'!$AD:$AD,'SP List (I-REAP)'!$I:$I,StatusPGundertakeSourceCluster!$A26,'SP List (I-REAP)'!$Q:$Q,StatusPGundertakeSourceCluster!$A$25,'SP List (I-REAP)'!$B:$B,StatusPGundertakeSourceCluster!$H$2),IF($H$2="Luzon B",SUMIFS('SP List (I-REAP)'!$AD:$AD,'SP List (I-REAP)'!$I:$I,StatusPGundertakeSourceCluster!$A26,'SP List (I-REAP)'!$Q:$Q,StatusPGundertakeSourceCluster!$A$25,'SP List (I-REAP)'!$B:$B,StatusPGundertakeSourceCluster!$H$2),IF($H$2="Visayas",SUMIFS('SP List (I-REAP)'!$AD:$AD,'SP List (I-REAP)'!$I:$I,StatusPGundertakeSourceCluster!$A26,'SP List (I-REAP)'!$Q:$Q,StatusPGundertakeSourceCluster!$A$25,'SP List (I-REAP)'!$B:$B,StatusPGundertakeSourceCluster!$H$2),IF($H$2="Mindanao",SUMIFS('SP List (I-REAP)'!$AD:$AD,'SP List (I-REAP)'!$I:$I,StatusPGundertakeSourceCluster!$A26,'SP List (I-REAP)'!$Q:$Q,StatusPGundertakeSourceCluster!$A$25,'SP List (I-REAP)'!$B:$B,StatusPGundertakeSourceCluster!$H$2))))))</f>
        <v>0</v>
      </c>
      <c r="E26" s="169" t="str">
        <f>IF($H$2="Entire Portfolio",SUMIFS('SP List (I-REAP)'!$K:$K,'SP List (I-REAP)'!$I:$I,StatusPGundertakeSourceCluster!$A26,'SP List (I-REAP)'!$Q:$Q,StatusPGundertakeSourceCluster!$A$25),IF($H$2="Luzon A",SUMIFS('SP List (I-REAP)'!$K:$K,'SP List (I-REAP)'!$I:$I,StatusPGundertakeSourceCluster!$A26,'SP List (I-REAP)'!$Q:$Q,StatusPGundertakeSourceCluster!$A$25,'SP List (I-REAP)'!$B:$B,$H$2),IF($H$2="Luzon B",SUMIFS('SP List (I-REAP)'!$K:$K,'SP List (I-REAP)'!$I:$I,StatusPGundertakeSourceCluster!$A26,'SP List (I-REAP)'!$Q:$Q,StatusPGundertakeSourceCluster!$A$25,'SP List (I-REAP)'!$B:$B,$H$2),IF($H$2="Visayas",SUMIFS('SP List (I-REAP)'!$K:$K,'SP List (I-REAP)'!$I:$I,StatusPGundertakeSourceCluster!$A26,'SP List (I-REAP)'!$Q:$Q,StatusPGundertakeSourceCluster!$A$25,'SP List (I-REAP)'!$B:$B,$H$2),IF($H$2="Mindanao",SUMIFS('SP List (I-REAP)'!$K:$K,'SP List (I-REAP)'!$I:$I,StatusPGundertakeSourceCluster!$A26,'SP List (I-REAP)'!$Q:$Q,StatusPGundertakeSourceCluster!$A$25,'SP List (I-REAP)'!$B:$B,$H$2))))))/1000000</f>
        <v>0</v>
      </c>
      <c r="F26" s="169" t="str">
        <f>IF($H$2="Entire Portfolio",SUMIFS('SP List (I-REAP)'!$L:$L,'SP List (I-REAP)'!$I:$I,StatusPGundertakeSourceCluster!$A26,'SP List (I-REAP)'!$Q:$Q,StatusPGundertakeSourceCluster!$A$25),IF($H$2="Luzon A",SUMIFS('SP List (I-REAP)'!$L:$L,'SP List (I-REAP)'!$I:$I,StatusPGundertakeSourceCluster!$A26,'SP List (I-REAP)'!$Q:$Q,StatusPGundertakeSourceCluster!$A$25,'SP List (I-REAP)'!$B:$B,$H$2),IF($H$2="Luzon B",SUMIFS('SP List (I-REAP)'!$L:$L,'SP List (I-REAP)'!$I:$I,StatusPGundertakeSourceCluster!$A26,'SP List (I-REAP)'!$Q:$Q,StatusPGundertakeSourceCluster!$A$25,'SP List (I-REAP)'!$B:$B,$H$2),IF($H$2="Visayas",SUMIFS('SP List (I-REAP)'!$L:$L,'SP List (I-REAP)'!$I:$I,StatusPGundertakeSourceCluster!$A26,'SP List (I-REAP)'!$Q:$Q,StatusPGundertakeSourceCluster!$A$25,'SP List (I-REAP)'!$B:$B,$H$2),IF($H$2="Mindanao",SUMIFS('SP List (I-REAP)'!$L:$L,'SP List (I-REAP)'!$I:$I,StatusPGundertakeSourceCluster!$A26,'SP List (I-REAP)'!$Q:$Q,StatusPGundertakeSourceCluster!$A$25,'SP List (I-REAP)'!$B:$B,$H$2))))))/1000000</f>
        <v>0</v>
      </c>
      <c r="G26" s="169" t="str">
        <f>IF($H$2="Entire Portfolio",SUMIFS('SP List (I-REAP)'!$M:$M,'SP List (I-REAP)'!$I:$I,StatusPGundertakeSourceCluster!$A26,'SP List (I-REAP)'!$Q:$Q,StatusPGundertakeSourceCluster!$A$25),IF($H$2="Luzon A",SUMIFS('SP List (I-REAP)'!$M:$M,'SP List (I-REAP)'!$I:$I,StatusPGundertakeSourceCluster!$A26,'SP List (I-REAP)'!$Q:$Q,StatusPGundertakeSourceCluster!$A$25,'SP List (I-REAP)'!$B:$B,$H$2),IF($H$2="Luzon B",SUMIFS('SP List (I-REAP)'!$M:$M,'SP List (I-REAP)'!$I:$I,StatusPGundertakeSourceCluster!$A26,'SP List (I-REAP)'!$Q:$Q,StatusPGundertakeSourceCluster!$A$25,'SP List (I-REAP)'!$B:$B,$H$2),IF($H$2="Visayas",SUMIFS('SP List (I-REAP)'!$M:$M,'SP List (I-REAP)'!$I:$I,StatusPGundertakeSourceCluster!$A26,'SP List (I-REAP)'!$Q:$Q,StatusPGundertakeSourceCluster!$A$25,'SP List (I-REAP)'!$B:$B,$H$2),IF($H$2="Mindanao",SUMIFS('SP List (I-REAP)'!$M:$M,'SP List (I-REAP)'!$I:$I,StatusPGundertakeSourceCluster!$A26,'SP List (I-REAP)'!$Q:$Q,StatusPGundertakeSourceCluster!$A$25,'SP List (I-REAP)'!$B:$B,$H$2))))))/1000000</f>
        <v>0</v>
      </c>
      <c r="H26" s="94" t="str">
        <f>+E26+G26</f>
        <v>0</v>
      </c>
      <c r="I26" s="169" t="str">
        <f>IF($H$2="Entire Portfolio",SUMIFS('SP List (I-REAP)'!$N:$N,'SP List (I-REAP)'!$I:$I,StatusPGundertakeSourceCluster!$A26,'SP List (I-REAP)'!$Q:$Q,StatusPGundertakeSourceCluster!$A$25),IF($H$2="Luzon A",SUMIFS('SP List (I-REAP)'!$N:$N,'SP List (I-REAP)'!$I:$I,StatusPGundertakeSourceCluster!$A26,'SP List (I-REAP)'!$Q:$Q,StatusPGundertakeSourceCluster!$A$25,'SP List (I-REAP)'!$B:$B,$H$2),IF($H$2="Luzon B",SUMIFS('SP List (I-REAP)'!$N:$N,'SP List (I-REAP)'!$I:$I,StatusPGundertakeSourceCluster!$A26,'SP List (I-REAP)'!$Q:$Q,StatusPGundertakeSourceCluster!$A$25,'SP List (I-REAP)'!$B:$B,$H$2),IF($H$2="Visayas",SUMIFS('SP List (I-REAP)'!$N:$N,'SP List (I-REAP)'!$I:$I,StatusPGundertakeSourceCluster!$A26,'SP List (I-REAP)'!$Q:$Q,StatusPGundertakeSourceCluster!$A$25,'SP List (I-REAP)'!$B:$B,$H$2),IF($H$2="Mindanao",SUMIFS('SP List (I-REAP)'!$N:$N,'SP List (I-REAP)'!$I:$I,StatusPGundertakeSourceCluster!$A26,'SP List (I-REAP)'!$Q:$Q,StatusPGundertakeSourceCluster!$A$25,'SP List (I-REAP)'!$B:$B,$H$2))))))/1000000</f>
        <v>0</v>
      </c>
      <c r="J26" s="94" t="str">
        <f>+H26+F26+I26</f>
        <v>0</v>
      </c>
      <c r="L26" s="82"/>
      <c r="M26" s="82"/>
      <c r="N26" s="82"/>
      <c r="O26" s="82"/>
      <c r="P26" s="115"/>
    </row>
    <row r="27" spans="1:16" customHeight="1" ht="14.25" s="83" customFormat="1">
      <c r="A27" s="162" t="s">
        <v>12</v>
      </c>
      <c r="B27" s="93" t="str">
        <f>IF($H$2="Entire Portfolio",COUNTIFS('SP List (I-REAP)'!$I:$I,StatusPGundertakeSourceCluster!$A27,'SP List (I-REAP)'!$Q:$Q,StatusPGundertakeSourceCluster!$A$25),IF($H$2="Luzon A",COUNTIFS('SP List (I-REAP)'!$I:$I,StatusPGundertakeSourceCluster!$A27,'SP List (I-REAP)'!$Q:$Q,StatusPGundertakeSourceCluster!$A$25,'SP List (I-REAP)'!$B:$B,StatusPGundertakeSourceCluster!$H$2),IF($H$2="Luzon B",COUNTIFS('SP List (I-REAP)'!$I:$I,StatusPGundertakeSourceCluster!$A27,'SP List (I-REAP)'!$Q:$Q,StatusPGundertakeSourceCluster!$A$25,'SP List (I-REAP)'!$B:$B,StatusPGundertakeSourceCluster!$H$2),IF($H$2="Visayas",COUNTIFS('SP List (I-REAP)'!$I:$I,StatusPGundertakeSourceCluster!$A27,'SP List (I-REAP)'!$Q:$Q,StatusPGundertakeSourceCluster!$A$25,'SP List (I-REAP)'!$B:$B,StatusPGundertakeSourceCluster!$H$2),IF($H$2="Mindanao",COUNTIFS('SP List (I-REAP)'!$I:$I,StatusPGundertakeSourceCluster!$A27,'SP List (I-REAP)'!$Q:$Q,StatusPGundertakeSourceCluster!$A$25,'SP List (I-REAP)'!$B:$B,StatusPGundertakeSourceCluster!$H$2))))))</f>
        <v>0</v>
      </c>
      <c r="C27" s="125" t="str">
        <f>IF($H$2="Entire Portfolio",SUMIFS('SP List (I-REAP)'!$AA:$AA,'SP List (I-REAP)'!$I:$I,StatusPGundertakeSourceCluster!$A27,'SP List (I-REAP)'!$Q:$Q,StatusPGundertakeSourceCluster!$A$25),IF($H$2="Luzon A",SUMIFS('SP List (I-REAP)'!$AA:$AA,'SP List (I-REAP)'!$I:$I,StatusPGundertakeSourceCluster!$A27,'SP List (I-REAP)'!$Q:$Q,StatusPGundertakeSourceCluster!$A$25,'SP List (I-REAP)'!$B:$B,StatusPGundertakeSourceCluster!$H$2),IF($H$2="Luzon B",SUMIFS('SP List (I-REAP)'!$AA:$AA,'SP List (I-REAP)'!$I:$I,StatusPGundertakeSourceCluster!$A27,'SP List (I-REAP)'!$Q:$Q,StatusPGundertakeSourceCluster!$A$25,'SP List (I-REAP)'!$B:$B,StatusPGundertakeSourceCluster!$H$2),IF($H$2="Visayas",SUMIFS('SP List (I-REAP)'!$AA:$AA,'SP List (I-REAP)'!$I:$I,StatusPGundertakeSourceCluster!$A27,'SP List (I-REAP)'!$Q:$Q,StatusPGundertakeSourceCluster!$A$25,'SP List (I-REAP)'!$B:$B,StatusPGundertakeSourceCluster!$H$2),IF($H$2="Mindanao",SUMIFS('SP List (I-REAP)'!$AA:$AA,'SP List (I-REAP)'!$I:$I,StatusPGundertakeSourceCluster!$A27,'SP List (I-REAP)'!$Q:$Q,StatusPGundertakeSourceCluster!$A$25,'SP List (I-REAP)'!$B:$B,StatusPGundertakeSourceCluster!$H$2))))))</f>
        <v>0</v>
      </c>
      <c r="D27" s="125" t="str">
        <f>IF($H$2="Entire Portfolio",SUMIFS('SP List (I-REAP)'!$AD:$AD,'SP List (I-REAP)'!$I:$I,StatusPGundertakeSourceCluster!$A27,'SP List (I-REAP)'!$Q:$Q,StatusPGundertakeSourceCluster!$A$25),IF($H$2="Luzon A",SUMIFS('SP List (I-REAP)'!$AD:$AD,'SP List (I-REAP)'!$I:$I,StatusPGundertakeSourceCluster!$A27,'SP List (I-REAP)'!$Q:$Q,StatusPGundertakeSourceCluster!$A$25,'SP List (I-REAP)'!$B:$B,StatusPGundertakeSourceCluster!$H$2),IF($H$2="Luzon B",SUMIFS('SP List (I-REAP)'!$AD:$AD,'SP List (I-REAP)'!$I:$I,StatusPGundertakeSourceCluster!$A27,'SP List (I-REAP)'!$Q:$Q,StatusPGundertakeSourceCluster!$A$25,'SP List (I-REAP)'!$B:$B,StatusPGundertakeSourceCluster!$H$2),IF($H$2="Visayas",SUMIFS('SP List (I-REAP)'!$AD:$AD,'SP List (I-REAP)'!$I:$I,StatusPGundertakeSourceCluster!$A27,'SP List (I-REAP)'!$Q:$Q,StatusPGundertakeSourceCluster!$A$25,'SP List (I-REAP)'!$B:$B,StatusPGundertakeSourceCluster!$H$2),IF($H$2="Mindanao",SUMIFS('SP List (I-REAP)'!$AD:$AD,'SP List (I-REAP)'!$I:$I,StatusPGundertakeSourceCluster!$A27,'SP List (I-REAP)'!$Q:$Q,StatusPGundertakeSourceCluster!$A$25,'SP List (I-REAP)'!$B:$B,StatusPGundertakeSourceCluster!$H$2))))))</f>
        <v>0</v>
      </c>
      <c r="E27" s="169" t="str">
        <f>IF($H$2="Entire Portfolio",SUMIFS('SP List (I-REAP)'!$K:$K,'SP List (I-REAP)'!$I:$I,StatusPGundertakeSourceCluster!$A27,'SP List (I-REAP)'!$Q:$Q,StatusPGundertakeSourceCluster!$A$25),IF($H$2="Luzon A",SUMIFS('SP List (I-REAP)'!$K:$K,'SP List (I-REAP)'!$I:$I,StatusPGundertakeSourceCluster!$A27,'SP List (I-REAP)'!$Q:$Q,StatusPGundertakeSourceCluster!$A$25,'SP List (I-REAP)'!$B:$B,$H$2),IF($H$2="Luzon B",SUMIFS('SP List (I-REAP)'!$K:$K,'SP List (I-REAP)'!$I:$I,StatusPGundertakeSourceCluster!$A27,'SP List (I-REAP)'!$Q:$Q,StatusPGundertakeSourceCluster!$A$25,'SP List (I-REAP)'!$B:$B,$H$2),IF($H$2="Visayas",SUMIFS('SP List (I-REAP)'!$K:$K,'SP List (I-REAP)'!$I:$I,StatusPGundertakeSourceCluster!$A27,'SP List (I-REAP)'!$Q:$Q,StatusPGundertakeSourceCluster!$A$25,'SP List (I-REAP)'!$B:$B,$H$2),IF($H$2="Mindanao",SUMIFS('SP List (I-REAP)'!$K:$K,'SP List (I-REAP)'!$I:$I,StatusPGundertakeSourceCluster!$A27,'SP List (I-REAP)'!$Q:$Q,StatusPGundertakeSourceCluster!$A$25,'SP List (I-REAP)'!$B:$B,$H$2))))))/1000000</f>
        <v>0</v>
      </c>
      <c r="F27" s="169" t="str">
        <f>IF($H$2="Entire Portfolio",SUMIFS('SP List (I-REAP)'!$L:$L,'SP List (I-REAP)'!$I:$I,StatusPGundertakeSourceCluster!$A27,'SP List (I-REAP)'!$Q:$Q,StatusPGundertakeSourceCluster!$A$25),IF($H$2="Luzon A",SUMIFS('SP List (I-REAP)'!$L:$L,'SP List (I-REAP)'!$I:$I,StatusPGundertakeSourceCluster!$A27,'SP List (I-REAP)'!$Q:$Q,StatusPGundertakeSourceCluster!$A$25,'SP List (I-REAP)'!$B:$B,$H$2),IF($H$2="Luzon B",SUMIFS('SP List (I-REAP)'!$L:$L,'SP List (I-REAP)'!$I:$I,StatusPGundertakeSourceCluster!$A27,'SP List (I-REAP)'!$Q:$Q,StatusPGundertakeSourceCluster!$A$25,'SP List (I-REAP)'!$B:$B,$H$2),IF($H$2="Visayas",SUMIFS('SP List (I-REAP)'!$L:$L,'SP List (I-REAP)'!$I:$I,StatusPGundertakeSourceCluster!$A27,'SP List (I-REAP)'!$Q:$Q,StatusPGundertakeSourceCluster!$A$25,'SP List (I-REAP)'!$B:$B,$H$2),IF($H$2="Mindanao",SUMIFS('SP List (I-REAP)'!$L:$L,'SP List (I-REAP)'!$I:$I,StatusPGundertakeSourceCluster!$A27,'SP List (I-REAP)'!$Q:$Q,StatusPGundertakeSourceCluster!$A$25,'SP List (I-REAP)'!$B:$B,$H$2))))))/1000000</f>
        <v>0</v>
      </c>
      <c r="G27" s="169" t="str">
        <f>IF($H$2="Entire Portfolio",SUMIFS('SP List (I-REAP)'!$M:$M,'SP List (I-REAP)'!$I:$I,StatusPGundertakeSourceCluster!$A27,'SP List (I-REAP)'!$Q:$Q,StatusPGundertakeSourceCluster!$A$25),IF($H$2="Luzon A",SUMIFS('SP List (I-REAP)'!$M:$M,'SP List (I-REAP)'!$I:$I,StatusPGundertakeSourceCluster!$A27,'SP List (I-REAP)'!$Q:$Q,StatusPGundertakeSourceCluster!$A$25,'SP List (I-REAP)'!$B:$B,$H$2),IF($H$2="Luzon B",SUMIFS('SP List (I-REAP)'!$M:$M,'SP List (I-REAP)'!$I:$I,StatusPGundertakeSourceCluster!$A27,'SP List (I-REAP)'!$Q:$Q,StatusPGundertakeSourceCluster!$A$25,'SP List (I-REAP)'!$B:$B,$H$2),IF($H$2="Visayas",SUMIFS('SP List (I-REAP)'!$M:$M,'SP List (I-REAP)'!$I:$I,StatusPGundertakeSourceCluster!$A27,'SP List (I-REAP)'!$Q:$Q,StatusPGundertakeSourceCluster!$A$25,'SP List (I-REAP)'!$B:$B,$H$2),IF($H$2="Mindanao",SUMIFS('SP List (I-REAP)'!$M:$M,'SP List (I-REAP)'!$I:$I,StatusPGundertakeSourceCluster!$A27,'SP List (I-REAP)'!$Q:$Q,StatusPGundertakeSourceCluster!$A$25,'SP List (I-REAP)'!$B:$B,$H$2))))))/1000000</f>
        <v>0</v>
      </c>
      <c r="H27" s="94" t="str">
        <f>+E27+G27</f>
        <v>0</v>
      </c>
      <c r="I27" s="169" t="str">
        <f>IF($H$2="Entire Portfolio",SUMIFS('SP List (I-REAP)'!$N:$N,'SP List (I-REAP)'!$I:$I,StatusPGundertakeSourceCluster!$A27,'SP List (I-REAP)'!$Q:$Q,StatusPGundertakeSourceCluster!$A$25),IF($H$2="Luzon A",SUMIFS('SP List (I-REAP)'!$N:$N,'SP List (I-REAP)'!$I:$I,StatusPGundertakeSourceCluster!$A27,'SP List (I-REAP)'!$Q:$Q,StatusPGundertakeSourceCluster!$A$25,'SP List (I-REAP)'!$B:$B,$H$2),IF($H$2="Luzon B",SUMIFS('SP List (I-REAP)'!$N:$N,'SP List (I-REAP)'!$I:$I,StatusPGundertakeSourceCluster!$A27,'SP List (I-REAP)'!$Q:$Q,StatusPGundertakeSourceCluster!$A$25,'SP List (I-REAP)'!$B:$B,$H$2),IF($H$2="Visayas",SUMIFS('SP List (I-REAP)'!$N:$N,'SP List (I-REAP)'!$I:$I,StatusPGundertakeSourceCluster!$A27,'SP List (I-REAP)'!$Q:$Q,StatusPGundertakeSourceCluster!$A$25,'SP List (I-REAP)'!$B:$B,$H$2),IF($H$2="Mindanao",SUMIFS('SP List (I-REAP)'!$N:$N,'SP List (I-REAP)'!$I:$I,StatusPGundertakeSourceCluster!$A27,'SP List (I-REAP)'!$Q:$Q,StatusPGundertakeSourceCluster!$A$25,'SP List (I-REAP)'!$B:$B,$H$2))))))/1000000</f>
        <v>0</v>
      </c>
      <c r="J27" s="94" t="str">
        <f>+H27+F27+I27</f>
        <v>0</v>
      </c>
      <c r="L27" s="82"/>
      <c r="M27" s="82"/>
      <c r="N27" s="82"/>
      <c r="O27" s="82"/>
      <c r="P27" s="115"/>
    </row>
    <row r="28" spans="1:16" customHeight="1" ht="14.25" s="83" customFormat="1">
      <c r="A28" s="162" t="s">
        <v>16</v>
      </c>
      <c r="B28" s="93" t="str">
        <f>IF($H$2="Entire Portfolio",COUNTIFS('SP List (I-REAP)'!$I:$I,StatusPGundertakeSourceCluster!$A28,'SP List (I-REAP)'!$Q:$Q,StatusPGundertakeSourceCluster!$A$25),IF($H$2="Luzon A",COUNTIFS('SP List (I-REAP)'!$I:$I,StatusPGundertakeSourceCluster!$A28,'SP List (I-REAP)'!$Q:$Q,StatusPGundertakeSourceCluster!$A$25,'SP List (I-REAP)'!$B:$B,StatusPGundertakeSourceCluster!$H$2),IF($H$2="Luzon B",COUNTIFS('SP List (I-REAP)'!$I:$I,StatusPGundertakeSourceCluster!$A28,'SP List (I-REAP)'!$Q:$Q,StatusPGundertakeSourceCluster!$A$25,'SP List (I-REAP)'!$B:$B,StatusPGundertakeSourceCluster!$H$2),IF($H$2="Visayas",COUNTIFS('SP List (I-REAP)'!$I:$I,StatusPGundertakeSourceCluster!$A28,'SP List (I-REAP)'!$Q:$Q,StatusPGundertakeSourceCluster!$A$25,'SP List (I-REAP)'!$B:$B,StatusPGundertakeSourceCluster!$H$2),IF($H$2="Mindanao",COUNTIFS('SP List (I-REAP)'!$I:$I,StatusPGundertakeSourceCluster!$A28,'SP List (I-REAP)'!$Q:$Q,StatusPGundertakeSourceCluster!$A$25,'SP List (I-REAP)'!$B:$B,StatusPGundertakeSourceCluster!$H$2))))))</f>
        <v>0</v>
      </c>
      <c r="C28" s="125" t="str">
        <f>IF($H$2="Entire Portfolio",SUMIFS('SP List (I-REAP)'!$AA:$AA,'SP List (I-REAP)'!$I:$I,StatusPGundertakeSourceCluster!$A28,'SP List (I-REAP)'!$Q:$Q,StatusPGundertakeSourceCluster!$A$25),IF($H$2="Luzon A",SUMIFS('SP List (I-REAP)'!$AA:$AA,'SP List (I-REAP)'!$I:$I,StatusPGundertakeSourceCluster!$A28,'SP List (I-REAP)'!$Q:$Q,StatusPGundertakeSourceCluster!$A$25,'SP List (I-REAP)'!$B:$B,StatusPGundertakeSourceCluster!$H$2),IF($H$2="Luzon B",SUMIFS('SP List (I-REAP)'!$AA:$AA,'SP List (I-REAP)'!$I:$I,StatusPGundertakeSourceCluster!$A28,'SP List (I-REAP)'!$Q:$Q,StatusPGundertakeSourceCluster!$A$25,'SP List (I-REAP)'!$B:$B,StatusPGundertakeSourceCluster!$H$2),IF($H$2="Visayas",SUMIFS('SP List (I-REAP)'!$AA:$AA,'SP List (I-REAP)'!$I:$I,StatusPGundertakeSourceCluster!$A28,'SP List (I-REAP)'!$Q:$Q,StatusPGundertakeSourceCluster!$A$25,'SP List (I-REAP)'!$B:$B,StatusPGundertakeSourceCluster!$H$2),IF($H$2="Mindanao",SUMIFS('SP List (I-REAP)'!$AA:$AA,'SP List (I-REAP)'!$I:$I,StatusPGundertakeSourceCluster!$A28,'SP List (I-REAP)'!$Q:$Q,StatusPGundertakeSourceCluster!$A$25,'SP List (I-REAP)'!$B:$B,StatusPGundertakeSourceCluster!$H$2))))))</f>
        <v>0</v>
      </c>
      <c r="D28" s="125" t="str">
        <f>IF($H$2="Entire Portfolio",SUMIFS('SP List (I-REAP)'!$AD:$AD,'SP List (I-REAP)'!$I:$I,StatusPGundertakeSourceCluster!$A28,'SP List (I-REAP)'!$Q:$Q,StatusPGundertakeSourceCluster!$A$25),IF($H$2="Luzon A",SUMIFS('SP List (I-REAP)'!$AD:$AD,'SP List (I-REAP)'!$I:$I,StatusPGundertakeSourceCluster!$A28,'SP List (I-REAP)'!$Q:$Q,StatusPGundertakeSourceCluster!$A$25,'SP List (I-REAP)'!$B:$B,StatusPGundertakeSourceCluster!$H$2),IF($H$2="Luzon B",SUMIFS('SP List (I-REAP)'!$AD:$AD,'SP List (I-REAP)'!$I:$I,StatusPGundertakeSourceCluster!$A28,'SP List (I-REAP)'!$Q:$Q,StatusPGundertakeSourceCluster!$A$25,'SP List (I-REAP)'!$B:$B,StatusPGundertakeSourceCluster!$H$2),IF($H$2="Visayas",SUMIFS('SP List (I-REAP)'!$AD:$AD,'SP List (I-REAP)'!$I:$I,StatusPGundertakeSourceCluster!$A28,'SP List (I-REAP)'!$Q:$Q,StatusPGundertakeSourceCluster!$A$25,'SP List (I-REAP)'!$B:$B,StatusPGundertakeSourceCluster!$H$2),IF($H$2="Mindanao",SUMIFS('SP List (I-REAP)'!$AD:$AD,'SP List (I-REAP)'!$I:$I,StatusPGundertakeSourceCluster!$A28,'SP List (I-REAP)'!$Q:$Q,StatusPGundertakeSourceCluster!$A$25,'SP List (I-REAP)'!$B:$B,StatusPGundertakeSourceCluster!$H$2))))))</f>
        <v>0</v>
      </c>
      <c r="E28" s="169" t="str">
        <f>IF($H$2="Entire Portfolio",SUMIFS('SP List (I-REAP)'!$K:$K,'SP List (I-REAP)'!$I:$I,StatusPGundertakeSourceCluster!$A28,'SP List (I-REAP)'!$Q:$Q,StatusPGundertakeSourceCluster!$A$25),IF($H$2="Luzon A",SUMIFS('SP List (I-REAP)'!$K:$K,'SP List (I-REAP)'!$I:$I,StatusPGundertakeSourceCluster!$A28,'SP List (I-REAP)'!$Q:$Q,StatusPGundertakeSourceCluster!$A$25,'SP List (I-REAP)'!$B:$B,$H$2),IF($H$2="Luzon B",SUMIFS('SP List (I-REAP)'!$K:$K,'SP List (I-REAP)'!$I:$I,StatusPGundertakeSourceCluster!$A28,'SP List (I-REAP)'!$Q:$Q,StatusPGundertakeSourceCluster!$A$25,'SP List (I-REAP)'!$B:$B,$H$2),IF($H$2="Visayas",SUMIFS('SP List (I-REAP)'!$K:$K,'SP List (I-REAP)'!$I:$I,StatusPGundertakeSourceCluster!$A28,'SP List (I-REAP)'!$Q:$Q,StatusPGundertakeSourceCluster!$A$25,'SP List (I-REAP)'!$B:$B,$H$2),IF($H$2="Mindanao",SUMIFS('SP List (I-REAP)'!$K:$K,'SP List (I-REAP)'!$I:$I,StatusPGundertakeSourceCluster!$A28,'SP List (I-REAP)'!$Q:$Q,StatusPGundertakeSourceCluster!$A$25,'SP List (I-REAP)'!$B:$B,$H$2))))))/1000000</f>
        <v>0</v>
      </c>
      <c r="F28" s="169" t="str">
        <f>IF($H$2="Entire Portfolio",SUMIFS('SP List (I-REAP)'!$L:$L,'SP List (I-REAP)'!$I:$I,StatusPGundertakeSourceCluster!$A28,'SP List (I-REAP)'!$Q:$Q,StatusPGundertakeSourceCluster!$A$25),IF($H$2="Luzon A",SUMIFS('SP List (I-REAP)'!$L:$L,'SP List (I-REAP)'!$I:$I,StatusPGundertakeSourceCluster!$A28,'SP List (I-REAP)'!$Q:$Q,StatusPGundertakeSourceCluster!$A$25,'SP List (I-REAP)'!$B:$B,$H$2),IF($H$2="Luzon B",SUMIFS('SP List (I-REAP)'!$L:$L,'SP List (I-REAP)'!$I:$I,StatusPGundertakeSourceCluster!$A28,'SP List (I-REAP)'!$Q:$Q,StatusPGundertakeSourceCluster!$A$25,'SP List (I-REAP)'!$B:$B,$H$2),IF($H$2="Visayas",SUMIFS('SP List (I-REAP)'!$L:$L,'SP List (I-REAP)'!$I:$I,StatusPGundertakeSourceCluster!$A28,'SP List (I-REAP)'!$Q:$Q,StatusPGundertakeSourceCluster!$A$25,'SP List (I-REAP)'!$B:$B,$H$2),IF($H$2="Mindanao",SUMIFS('SP List (I-REAP)'!$L:$L,'SP List (I-REAP)'!$I:$I,StatusPGundertakeSourceCluster!$A28,'SP List (I-REAP)'!$Q:$Q,StatusPGundertakeSourceCluster!$A$25,'SP List (I-REAP)'!$B:$B,$H$2))))))/1000000</f>
        <v>0</v>
      </c>
      <c r="G28" s="169" t="str">
        <f>IF($H$2="Entire Portfolio",SUMIFS('SP List (I-REAP)'!$M:$M,'SP List (I-REAP)'!$I:$I,StatusPGundertakeSourceCluster!$A28,'SP List (I-REAP)'!$Q:$Q,StatusPGundertakeSourceCluster!$A$25),IF($H$2="Luzon A",SUMIFS('SP List (I-REAP)'!$M:$M,'SP List (I-REAP)'!$I:$I,StatusPGundertakeSourceCluster!$A28,'SP List (I-REAP)'!$Q:$Q,StatusPGundertakeSourceCluster!$A$25,'SP List (I-REAP)'!$B:$B,$H$2),IF($H$2="Luzon B",SUMIFS('SP List (I-REAP)'!$M:$M,'SP List (I-REAP)'!$I:$I,StatusPGundertakeSourceCluster!$A28,'SP List (I-REAP)'!$Q:$Q,StatusPGundertakeSourceCluster!$A$25,'SP List (I-REAP)'!$B:$B,$H$2),IF($H$2="Visayas",SUMIFS('SP List (I-REAP)'!$M:$M,'SP List (I-REAP)'!$I:$I,StatusPGundertakeSourceCluster!$A28,'SP List (I-REAP)'!$Q:$Q,StatusPGundertakeSourceCluster!$A$25,'SP List (I-REAP)'!$B:$B,$H$2),IF($H$2="Mindanao",SUMIFS('SP List (I-REAP)'!$M:$M,'SP List (I-REAP)'!$I:$I,StatusPGundertakeSourceCluster!$A28,'SP List (I-REAP)'!$Q:$Q,StatusPGundertakeSourceCluster!$A$25,'SP List (I-REAP)'!$B:$B,$H$2))))))/1000000</f>
        <v>0</v>
      </c>
      <c r="H28" s="94" t="str">
        <f>+E28+G28</f>
        <v>0</v>
      </c>
      <c r="I28" s="169" t="str">
        <f>IF($H$2="Entire Portfolio",SUMIFS('SP List (I-REAP)'!$N:$N,'SP List (I-REAP)'!$I:$I,StatusPGundertakeSourceCluster!$A28,'SP List (I-REAP)'!$Q:$Q,StatusPGundertakeSourceCluster!$A$25),IF($H$2="Luzon A",SUMIFS('SP List (I-REAP)'!$N:$N,'SP List (I-REAP)'!$I:$I,StatusPGundertakeSourceCluster!$A28,'SP List (I-REAP)'!$Q:$Q,StatusPGundertakeSourceCluster!$A$25,'SP List (I-REAP)'!$B:$B,$H$2),IF($H$2="Luzon B",SUMIFS('SP List (I-REAP)'!$N:$N,'SP List (I-REAP)'!$I:$I,StatusPGundertakeSourceCluster!$A28,'SP List (I-REAP)'!$Q:$Q,StatusPGundertakeSourceCluster!$A$25,'SP List (I-REAP)'!$B:$B,$H$2),IF($H$2="Visayas",SUMIFS('SP List (I-REAP)'!$N:$N,'SP List (I-REAP)'!$I:$I,StatusPGundertakeSourceCluster!$A28,'SP List (I-REAP)'!$Q:$Q,StatusPGundertakeSourceCluster!$A$25,'SP List (I-REAP)'!$B:$B,$H$2),IF($H$2="Mindanao",SUMIFS('SP List (I-REAP)'!$N:$N,'SP List (I-REAP)'!$I:$I,StatusPGundertakeSourceCluster!$A28,'SP List (I-REAP)'!$Q:$Q,StatusPGundertakeSourceCluster!$A$25,'SP List (I-REAP)'!$B:$B,$H$2))))))/1000000</f>
        <v>0</v>
      </c>
      <c r="J28" s="94" t="str">
        <f>+H28+F28+I28</f>
        <v>0</v>
      </c>
      <c r="L28" s="82"/>
      <c r="M28" s="82"/>
      <c r="N28" s="82"/>
      <c r="O28" s="82"/>
      <c r="P28" s="115"/>
    </row>
    <row r="29" spans="1:16" customHeight="1" ht="14.25" s="83" customFormat="1">
      <c r="A29" s="162" t="s">
        <v>20</v>
      </c>
      <c r="B29" s="93" t="str">
        <f>IF($H$2="Entire Portfolio",COUNTIFS('SP List (I-REAP)'!$I:$I,StatusPGundertakeSourceCluster!$A29,'SP List (I-REAP)'!$Q:$Q,StatusPGundertakeSourceCluster!$A$25),IF($H$2="Luzon A",COUNTIFS('SP List (I-REAP)'!$I:$I,StatusPGundertakeSourceCluster!$A29,'SP List (I-REAP)'!$Q:$Q,StatusPGundertakeSourceCluster!$A$25,'SP List (I-REAP)'!$B:$B,StatusPGundertakeSourceCluster!$H$2),IF($H$2="Luzon B",COUNTIFS('SP List (I-REAP)'!$I:$I,StatusPGundertakeSourceCluster!$A29,'SP List (I-REAP)'!$Q:$Q,StatusPGundertakeSourceCluster!$A$25,'SP List (I-REAP)'!$B:$B,StatusPGundertakeSourceCluster!$H$2),IF($H$2="Visayas",COUNTIFS('SP List (I-REAP)'!$I:$I,StatusPGundertakeSourceCluster!$A29,'SP List (I-REAP)'!$Q:$Q,StatusPGundertakeSourceCluster!$A$25,'SP List (I-REAP)'!$B:$B,StatusPGundertakeSourceCluster!$H$2),IF($H$2="Mindanao",COUNTIFS('SP List (I-REAP)'!$I:$I,StatusPGundertakeSourceCluster!$A29,'SP List (I-REAP)'!$Q:$Q,StatusPGundertakeSourceCluster!$A$25,'SP List (I-REAP)'!$B:$B,StatusPGundertakeSourceCluster!$H$2))))))</f>
        <v>0</v>
      </c>
      <c r="C29" s="125" t="str">
        <f>IF($H$2="Entire Portfolio",SUMIFS('SP List (I-REAP)'!$AA:$AA,'SP List (I-REAP)'!$I:$I,StatusPGundertakeSourceCluster!$A29,'SP List (I-REAP)'!$Q:$Q,StatusPGundertakeSourceCluster!$A$25),IF($H$2="Luzon A",SUMIFS('SP List (I-REAP)'!$AA:$AA,'SP List (I-REAP)'!$I:$I,StatusPGundertakeSourceCluster!$A29,'SP List (I-REAP)'!$Q:$Q,StatusPGundertakeSourceCluster!$A$25,'SP List (I-REAP)'!$B:$B,StatusPGundertakeSourceCluster!$H$2),IF($H$2="Luzon B",SUMIFS('SP List (I-REAP)'!$AA:$AA,'SP List (I-REAP)'!$I:$I,StatusPGundertakeSourceCluster!$A29,'SP List (I-REAP)'!$Q:$Q,StatusPGundertakeSourceCluster!$A$25,'SP List (I-REAP)'!$B:$B,StatusPGundertakeSourceCluster!$H$2),IF($H$2="Visayas",SUMIFS('SP List (I-REAP)'!$AA:$AA,'SP List (I-REAP)'!$I:$I,StatusPGundertakeSourceCluster!$A29,'SP List (I-REAP)'!$Q:$Q,StatusPGundertakeSourceCluster!$A$25,'SP List (I-REAP)'!$B:$B,StatusPGundertakeSourceCluster!$H$2),IF($H$2="Mindanao",SUMIFS('SP List (I-REAP)'!$AA:$AA,'SP List (I-REAP)'!$I:$I,StatusPGundertakeSourceCluster!$A29,'SP List (I-REAP)'!$Q:$Q,StatusPGundertakeSourceCluster!$A$25,'SP List (I-REAP)'!$B:$B,StatusPGundertakeSourceCluster!$H$2))))))</f>
        <v>0</v>
      </c>
      <c r="D29" s="125" t="str">
        <f>IF($H$2="Entire Portfolio",SUMIFS('SP List (I-REAP)'!$AD:$AD,'SP List (I-REAP)'!$I:$I,StatusPGundertakeSourceCluster!$A29,'SP List (I-REAP)'!$Q:$Q,StatusPGundertakeSourceCluster!$A$25),IF($H$2="Luzon A",SUMIFS('SP List (I-REAP)'!$AD:$AD,'SP List (I-REAP)'!$I:$I,StatusPGundertakeSourceCluster!$A29,'SP List (I-REAP)'!$Q:$Q,StatusPGundertakeSourceCluster!$A$25,'SP List (I-REAP)'!$B:$B,StatusPGundertakeSourceCluster!$H$2),IF($H$2="Luzon B",SUMIFS('SP List (I-REAP)'!$AD:$AD,'SP List (I-REAP)'!$I:$I,StatusPGundertakeSourceCluster!$A29,'SP List (I-REAP)'!$Q:$Q,StatusPGundertakeSourceCluster!$A$25,'SP List (I-REAP)'!$B:$B,StatusPGundertakeSourceCluster!$H$2),IF($H$2="Visayas",SUMIFS('SP List (I-REAP)'!$AD:$AD,'SP List (I-REAP)'!$I:$I,StatusPGundertakeSourceCluster!$A29,'SP List (I-REAP)'!$Q:$Q,StatusPGundertakeSourceCluster!$A$25,'SP List (I-REAP)'!$B:$B,StatusPGundertakeSourceCluster!$H$2),IF($H$2="Mindanao",SUMIFS('SP List (I-REAP)'!$AD:$AD,'SP List (I-REAP)'!$I:$I,StatusPGundertakeSourceCluster!$A29,'SP List (I-REAP)'!$Q:$Q,StatusPGundertakeSourceCluster!$A$25,'SP List (I-REAP)'!$B:$B,StatusPGundertakeSourceCluster!$H$2))))))</f>
        <v>0</v>
      </c>
      <c r="E29" s="169" t="str">
        <f>IF($H$2="Entire Portfolio",SUMIFS('SP List (I-REAP)'!$K:$K,'SP List (I-REAP)'!$I:$I,StatusPGundertakeSourceCluster!$A29,'SP List (I-REAP)'!$Q:$Q,StatusPGundertakeSourceCluster!$A$25),IF($H$2="Luzon A",SUMIFS('SP List (I-REAP)'!$K:$K,'SP List (I-REAP)'!$I:$I,StatusPGundertakeSourceCluster!$A29,'SP List (I-REAP)'!$Q:$Q,StatusPGundertakeSourceCluster!$A$25,'SP List (I-REAP)'!$B:$B,$H$2),IF($H$2="Luzon B",SUMIFS('SP List (I-REAP)'!$K:$K,'SP List (I-REAP)'!$I:$I,StatusPGundertakeSourceCluster!$A29,'SP List (I-REAP)'!$Q:$Q,StatusPGundertakeSourceCluster!$A$25,'SP List (I-REAP)'!$B:$B,$H$2),IF($H$2="Visayas",SUMIFS('SP List (I-REAP)'!$K:$K,'SP List (I-REAP)'!$I:$I,StatusPGundertakeSourceCluster!$A29,'SP List (I-REAP)'!$Q:$Q,StatusPGundertakeSourceCluster!$A$25,'SP List (I-REAP)'!$B:$B,$H$2),IF($H$2="Mindanao",SUMIFS('SP List (I-REAP)'!$K:$K,'SP List (I-REAP)'!$I:$I,StatusPGundertakeSourceCluster!$A29,'SP List (I-REAP)'!$Q:$Q,StatusPGundertakeSourceCluster!$A$25,'SP List (I-REAP)'!$B:$B,$H$2))))))/1000000</f>
        <v>0</v>
      </c>
      <c r="F29" s="169" t="str">
        <f>IF($H$2="Entire Portfolio",SUMIFS('SP List (I-REAP)'!$L:$L,'SP List (I-REAP)'!$I:$I,StatusPGundertakeSourceCluster!$A29,'SP List (I-REAP)'!$Q:$Q,StatusPGundertakeSourceCluster!$A$25),IF($H$2="Luzon A",SUMIFS('SP List (I-REAP)'!$L:$L,'SP List (I-REAP)'!$I:$I,StatusPGundertakeSourceCluster!$A29,'SP List (I-REAP)'!$Q:$Q,StatusPGundertakeSourceCluster!$A$25,'SP List (I-REAP)'!$B:$B,$H$2),IF($H$2="Luzon B",SUMIFS('SP List (I-REAP)'!$L:$L,'SP List (I-REAP)'!$I:$I,StatusPGundertakeSourceCluster!$A29,'SP List (I-REAP)'!$Q:$Q,StatusPGundertakeSourceCluster!$A$25,'SP List (I-REAP)'!$B:$B,$H$2),IF($H$2="Visayas",SUMIFS('SP List (I-REAP)'!$L:$L,'SP List (I-REAP)'!$I:$I,StatusPGundertakeSourceCluster!$A29,'SP List (I-REAP)'!$Q:$Q,StatusPGundertakeSourceCluster!$A$25,'SP List (I-REAP)'!$B:$B,$H$2),IF($H$2="Mindanao",SUMIFS('SP List (I-REAP)'!$L:$L,'SP List (I-REAP)'!$I:$I,StatusPGundertakeSourceCluster!$A29,'SP List (I-REAP)'!$Q:$Q,StatusPGundertakeSourceCluster!$A$25,'SP List (I-REAP)'!$B:$B,$H$2))))))/1000000</f>
        <v>0</v>
      </c>
      <c r="G29" s="169" t="str">
        <f>IF($H$2="Entire Portfolio",SUMIFS('SP List (I-REAP)'!$M:$M,'SP List (I-REAP)'!$I:$I,StatusPGundertakeSourceCluster!$A29,'SP List (I-REAP)'!$Q:$Q,StatusPGundertakeSourceCluster!$A$25),IF($H$2="Luzon A",SUMIFS('SP List (I-REAP)'!$M:$M,'SP List (I-REAP)'!$I:$I,StatusPGundertakeSourceCluster!$A29,'SP List (I-REAP)'!$Q:$Q,StatusPGundertakeSourceCluster!$A$25,'SP List (I-REAP)'!$B:$B,$H$2),IF($H$2="Luzon B",SUMIFS('SP List (I-REAP)'!$M:$M,'SP List (I-REAP)'!$I:$I,StatusPGundertakeSourceCluster!$A29,'SP List (I-REAP)'!$Q:$Q,StatusPGundertakeSourceCluster!$A$25,'SP List (I-REAP)'!$B:$B,$H$2),IF($H$2="Visayas",SUMIFS('SP List (I-REAP)'!$M:$M,'SP List (I-REAP)'!$I:$I,StatusPGundertakeSourceCluster!$A29,'SP List (I-REAP)'!$Q:$Q,StatusPGundertakeSourceCluster!$A$25,'SP List (I-REAP)'!$B:$B,$H$2),IF($H$2="Mindanao",SUMIFS('SP List (I-REAP)'!$M:$M,'SP List (I-REAP)'!$I:$I,StatusPGundertakeSourceCluster!$A29,'SP List (I-REAP)'!$Q:$Q,StatusPGundertakeSourceCluster!$A$25,'SP List (I-REAP)'!$B:$B,$H$2))))))/1000000</f>
        <v>0</v>
      </c>
      <c r="H29" s="94" t="str">
        <f>+E29+G29</f>
        <v>0</v>
      </c>
      <c r="I29" s="169" t="str">
        <f>IF($H$2="Entire Portfolio",SUMIFS('SP List (I-REAP)'!$N:$N,'SP List (I-REAP)'!$I:$I,StatusPGundertakeSourceCluster!$A29,'SP List (I-REAP)'!$Q:$Q,StatusPGundertakeSourceCluster!$A$25),IF($H$2="Luzon A",SUMIFS('SP List (I-REAP)'!$N:$N,'SP List (I-REAP)'!$I:$I,StatusPGundertakeSourceCluster!$A29,'SP List (I-REAP)'!$Q:$Q,StatusPGundertakeSourceCluster!$A$25,'SP List (I-REAP)'!$B:$B,$H$2),IF($H$2="Luzon B",SUMIFS('SP List (I-REAP)'!$N:$N,'SP List (I-REAP)'!$I:$I,StatusPGundertakeSourceCluster!$A29,'SP List (I-REAP)'!$Q:$Q,StatusPGundertakeSourceCluster!$A$25,'SP List (I-REAP)'!$B:$B,$H$2),IF($H$2="Visayas",SUMIFS('SP List (I-REAP)'!$N:$N,'SP List (I-REAP)'!$I:$I,StatusPGundertakeSourceCluster!$A29,'SP List (I-REAP)'!$Q:$Q,StatusPGundertakeSourceCluster!$A$25,'SP List (I-REAP)'!$B:$B,$H$2),IF($H$2="Mindanao",SUMIFS('SP List (I-REAP)'!$N:$N,'SP List (I-REAP)'!$I:$I,StatusPGundertakeSourceCluster!$A29,'SP List (I-REAP)'!$Q:$Q,StatusPGundertakeSourceCluster!$A$25,'SP List (I-REAP)'!$B:$B,$H$2))))))/1000000</f>
        <v>0</v>
      </c>
      <c r="J29" s="94" t="str">
        <f>+H29+F29+I29</f>
        <v>0</v>
      </c>
      <c r="L29" s="82"/>
      <c r="M29" s="82"/>
      <c r="N29" s="82"/>
      <c r="O29" s="82"/>
      <c r="P29" s="115"/>
    </row>
    <row r="30" spans="1:16" customHeight="1" ht="14.25" s="83" customFormat="1">
      <c r="A30" s="165" t="s">
        <v>2016</v>
      </c>
      <c r="B30" s="95" t="str">
        <f>+B31</f>
        <v>0</v>
      </c>
      <c r="C30" s="128" t="str">
        <f>+C31</f>
        <v>0</v>
      </c>
      <c r="D30" s="128" t="str">
        <f>+D31</f>
        <v>0</v>
      </c>
      <c r="E30" s="170" t="str">
        <f>+E31</f>
        <v>0</v>
      </c>
      <c r="F30" s="170" t="str">
        <f>+F31</f>
        <v>0</v>
      </c>
      <c r="G30" s="170" t="str">
        <f>+G31</f>
        <v>0</v>
      </c>
      <c r="H30" s="170" t="str">
        <f>+H31</f>
        <v>0</v>
      </c>
      <c r="I30" s="170" t="str">
        <f>+I31</f>
        <v>0</v>
      </c>
      <c r="J30" s="170" t="str">
        <f>+J31</f>
        <v>0</v>
      </c>
      <c r="L30" s="82"/>
      <c r="M30" s="82"/>
      <c r="N30" s="82"/>
      <c r="O30" s="82"/>
      <c r="P30" s="115"/>
    </row>
    <row r="31" spans="1:16" s="83" customFormat="1">
      <c r="A31" s="106" t="s">
        <v>913</v>
      </c>
      <c r="B31" s="104" t="str">
        <f>SUM(B32:B35)</f>
        <v>0</v>
      </c>
      <c r="C31" s="131" t="str">
        <f>SUM(C32:C35)</f>
        <v>0</v>
      </c>
      <c r="D31" s="131" t="str">
        <f>SUM(D32:D35)</f>
        <v>0</v>
      </c>
      <c r="E31" s="172" t="str">
        <f>SUM(E32:E35)</f>
        <v>0</v>
      </c>
      <c r="F31" s="172" t="str">
        <f>SUM(F32:F35)</f>
        <v>0</v>
      </c>
      <c r="G31" s="172" t="str">
        <f>SUM(G32:G35)</f>
        <v>0</v>
      </c>
      <c r="H31" s="172" t="str">
        <f>SUM(H32:H35)</f>
        <v>0</v>
      </c>
      <c r="I31" s="172" t="str">
        <f>SUM(I32:I35)</f>
        <v>0</v>
      </c>
      <c r="J31" s="172" t="str">
        <f>SUM(J32:J35)</f>
        <v>0</v>
      </c>
      <c r="L31" s="82"/>
      <c r="M31" s="82"/>
      <c r="N31" s="82"/>
      <c r="O31" s="82"/>
      <c r="P31" s="115"/>
    </row>
    <row r="32" spans="1:16" s="83" customFormat="1">
      <c r="A32" s="162" t="s">
        <v>7</v>
      </c>
      <c r="B32" s="93" t="str">
        <f>IF($H$2="Entire Portfolio",COUNTIFS('SP List (I-REAP)'!$I:$I,StatusPGundertakeSourceCluster!$A32,'SP List (I-REAP)'!$Q:$Q,StatusPGundertakeSourceCluster!$A$31),IF($H$2="Luzon A",COUNTIFS('SP List (I-REAP)'!$I:$I,StatusPGundertakeSourceCluster!$A32,'SP List (I-REAP)'!$Q:$Q,StatusPGundertakeSourceCluster!$A$31,'SP List (I-REAP)'!$B:$B,StatusPGundertakeSourceCluster!$H$2),IF($H$2="Luzon B",COUNTIFS('SP List (I-REAP)'!$I:$I,StatusPGundertakeSourceCluster!$A32,'SP List (I-REAP)'!$Q:$Q,StatusPGundertakeSourceCluster!$A$31,'SP List (I-REAP)'!$B:$B,StatusPGundertakeSourceCluster!$H$2),IF($H$2="Visayas",COUNTIFS('SP List (I-REAP)'!$I:$I,StatusPGundertakeSourceCluster!$A32,'SP List (I-REAP)'!$Q:$Q,StatusPGundertakeSourceCluster!$A$31,'SP List (I-REAP)'!$B:$B,StatusPGundertakeSourceCluster!$H$2),IF($H$2="Mindanao",COUNTIFS('SP List (I-REAP)'!$I:$I,StatusPGundertakeSourceCluster!$A32,'SP List (I-REAP)'!$Q:$Q,StatusPGundertakeSourceCluster!$A$31,'SP List (I-REAP)'!$B:$B,StatusPGundertakeSourceCluster!$H$2))))))</f>
        <v>0</v>
      </c>
      <c r="C32" s="125" t="str">
        <f>IF($H$2="Entire Portfolio",SUMIFS('SP List (I-REAP)'!$AA:$AA,'SP List (I-REAP)'!$I:$I,StatusPGundertakeSourceCluster!$A32,'SP List (I-REAP)'!$Q:$Q,StatusPGundertakeSourceCluster!$A$31),IF($H$2="Luzon A",SUMIFS('SP List (I-REAP)'!$AA:$AA,'SP List (I-REAP)'!$I:$I,StatusPGundertakeSourceCluster!$A32,'SP List (I-REAP)'!$Q:$Q,StatusPGundertakeSourceCluster!$A$31,'SP List (I-REAP)'!$B:$B,StatusPGundertakeSourceCluster!$H$2),IF($H$2="Luzon B",SUMIFS('SP List (I-REAP)'!$AA:$AA,'SP List (I-REAP)'!$I:$I,StatusPGundertakeSourceCluster!$A32,'SP List (I-REAP)'!$Q:$Q,StatusPGundertakeSourceCluster!$A$31,'SP List (I-REAP)'!$B:$B,StatusPGundertakeSourceCluster!$H$2),IF($H$2="Visayas",SUMIFS('SP List (I-REAP)'!$AA:$AA,'SP List (I-REAP)'!$I:$I,StatusPGundertakeSourceCluster!$A32,'SP List (I-REAP)'!$Q:$Q,StatusPGundertakeSourceCluster!$A$31,'SP List (I-REAP)'!$B:$B,StatusPGundertakeSourceCluster!$H$2),IF($H$2="Mindanao",SUMIFS('SP List (I-REAP)'!$AA:$AA,'SP List (I-REAP)'!$I:$I,StatusPGundertakeSourceCluster!$A32,'SP List (I-REAP)'!$Q:$Q,StatusPGundertakeSourceCluster!$A$31,'SP List (I-REAP)'!$B:$B,StatusPGundertakeSourceCluster!$H$2))))))</f>
        <v>0</v>
      </c>
      <c r="D32" s="125" t="str">
        <f>IF($H$2="Entire Portfolio",SUMIFS('SP List (I-REAP)'!$AD:$AD,'SP List (I-REAP)'!$I:$I,StatusPGundertakeSourceCluster!$A32,'SP List (I-REAP)'!$Q:$Q,StatusPGundertakeSourceCluster!$A$31),IF($H$2="Luzon A",SUMIFS('SP List (I-REAP)'!$AD:$AD,'SP List (I-REAP)'!$I:$I,StatusPGundertakeSourceCluster!$A32,'SP List (I-REAP)'!$Q:$Q,StatusPGundertakeSourceCluster!$A$31,'SP List (I-REAP)'!$B:$B,StatusPGundertakeSourceCluster!$H$2),IF($H$2="Luzon B",SUMIFS('SP List (I-REAP)'!$AD:$AD,'SP List (I-REAP)'!$I:$I,StatusPGundertakeSourceCluster!$A32,'SP List (I-REAP)'!$Q:$Q,StatusPGundertakeSourceCluster!$A$31,'SP List (I-REAP)'!$B:$B,StatusPGundertakeSourceCluster!$H$2),IF($H$2="Visayas",SUMIFS('SP List (I-REAP)'!$AD:$AD,'SP List (I-REAP)'!$I:$I,StatusPGundertakeSourceCluster!$A32,'SP List (I-REAP)'!$Q:$Q,StatusPGundertakeSourceCluster!$A$31,'SP List (I-REAP)'!$B:$B,StatusPGundertakeSourceCluster!$H$2),IF($H$2="Mindanao",SUMIFS('SP List (I-REAP)'!$AD:$AD,'SP List (I-REAP)'!$I:$I,StatusPGundertakeSourceCluster!$A32,'SP List (I-REAP)'!$Q:$Q,StatusPGundertakeSourceCluster!$A$31,'SP List (I-REAP)'!$B:$B,StatusPGundertakeSourceCluster!$H$2))))))</f>
        <v>0</v>
      </c>
      <c r="E32" s="169" t="str">
        <f>IF($H$2="Entire Portfolio",SUMIFS('SP List (I-REAP)'!$K:$K,'SP List (I-REAP)'!$I:$I,StatusPGundertakeSourceCluster!$A32,'SP List (I-REAP)'!$Q:$Q,StatusPGundertakeSourceCluster!$A$31),IF($H$2="Luzon A",SUMIFS('SP List (I-REAP)'!$K:$K,'SP List (I-REAP)'!$I:$I,StatusPGundertakeSourceCluster!$A32,'SP List (I-REAP)'!$Q:$Q,StatusPGundertakeSourceCluster!$A$31,'SP List (I-REAP)'!$B:$B,$H$2),IF($H$2="Luzon B",SUMIFS('SP List (I-REAP)'!$K:$K,'SP List (I-REAP)'!$I:$I,StatusPGundertakeSourceCluster!$A32,'SP List (I-REAP)'!$Q:$Q,StatusPGundertakeSourceCluster!$A$31,'SP List (I-REAP)'!$B:$B,$H$2),IF($H$2="Visayas",SUMIFS('SP List (I-REAP)'!$K:$K,'SP List (I-REAP)'!$I:$I,StatusPGundertakeSourceCluster!$A32,'SP List (I-REAP)'!$Q:$Q,StatusPGundertakeSourceCluster!$A$31,'SP List (I-REAP)'!$B:$B,$H$2),IF($H$2="Mindanao",SUMIFS('SP List (I-REAP)'!$K:$K,'SP List (I-REAP)'!$I:$I,StatusPGundertakeSourceCluster!$A32,'SP List (I-REAP)'!$Q:$Q,StatusPGundertakeSourceCluster!$A$31,'SP List (I-REAP)'!$B:$B,$H$2))))))/1000000</f>
        <v>0</v>
      </c>
      <c r="F32" s="169" t="str">
        <f>IF($H$2="Entire Portfolio",SUMIFS('SP List (I-REAP)'!$L:$L,'SP List (I-REAP)'!$I:$I,StatusPGundertakeSourceCluster!$A32,'SP List (I-REAP)'!$Q:$Q,StatusPGundertakeSourceCluster!$A$31),IF($H$2="Luzon A",SUMIFS('SP List (I-REAP)'!$L:$L,'SP List (I-REAP)'!$I:$I,StatusPGundertakeSourceCluster!$A32,'SP List (I-REAP)'!$Q:$Q,StatusPGundertakeSourceCluster!$A$31,'SP List (I-REAP)'!$B:$B,$H$2),IF($H$2="Luzon B",SUMIFS('SP List (I-REAP)'!$L:$L,'SP List (I-REAP)'!$I:$I,StatusPGundertakeSourceCluster!$A32,'SP List (I-REAP)'!$Q:$Q,StatusPGundertakeSourceCluster!$A$31,'SP List (I-REAP)'!$B:$B,$H$2),IF($H$2="Visayas",SUMIFS('SP List (I-REAP)'!$L:$L,'SP List (I-REAP)'!$I:$I,StatusPGundertakeSourceCluster!$A32,'SP List (I-REAP)'!$Q:$Q,StatusPGundertakeSourceCluster!$A$31,'SP List (I-REAP)'!$B:$B,$H$2),IF($H$2="Mindanao",SUMIFS('SP List (I-REAP)'!$L:$L,'SP List (I-REAP)'!$I:$I,StatusPGundertakeSourceCluster!$A32,'SP List (I-REAP)'!$Q:$Q,StatusPGundertakeSourceCluster!$A$31,'SP List (I-REAP)'!$B:$B,$H$2))))))/1000000</f>
        <v>0</v>
      </c>
      <c r="G32" s="169" t="str">
        <f>IF($H$2="Entire Portfolio",SUMIFS('SP List (I-REAP)'!$M:$M,'SP List (I-REAP)'!$I:$I,StatusPGundertakeSourceCluster!$A32,'SP List (I-REAP)'!$Q:$Q,StatusPGundertakeSourceCluster!$A$31),IF($H$2="Luzon A",SUMIFS('SP List (I-REAP)'!$M:$M,'SP List (I-REAP)'!$I:$I,StatusPGundertakeSourceCluster!$A32,'SP List (I-REAP)'!$Q:$Q,StatusPGundertakeSourceCluster!$A$31,'SP List (I-REAP)'!$B:$B,$H$2),IF($H$2="Luzon B",SUMIFS('SP List (I-REAP)'!$M:$M,'SP List (I-REAP)'!$I:$I,StatusPGundertakeSourceCluster!$A32,'SP List (I-REAP)'!$Q:$Q,StatusPGundertakeSourceCluster!$A$31,'SP List (I-REAP)'!$B:$B,$H$2),IF($H$2="Visayas",SUMIFS('SP List (I-REAP)'!$M:$M,'SP List (I-REAP)'!$I:$I,StatusPGundertakeSourceCluster!$A32,'SP List (I-REAP)'!$Q:$Q,StatusPGundertakeSourceCluster!$A$31,'SP List (I-REAP)'!$B:$B,$H$2),IF($H$2="Mindanao",SUMIFS('SP List (I-REAP)'!$M:$M,'SP List (I-REAP)'!$I:$I,StatusPGundertakeSourceCluster!$A32,'SP List (I-REAP)'!$Q:$Q,StatusPGundertakeSourceCluster!$A$31,'SP List (I-REAP)'!$B:$B,$H$2))))))/1000000</f>
        <v>0</v>
      </c>
      <c r="H32" s="94" t="str">
        <f>+E32+G32</f>
        <v>0</v>
      </c>
      <c r="I32" s="169" t="str">
        <f>IF($H$2="Entire Portfolio",SUMIFS('SP List (I-REAP)'!$N:$N,'SP List (I-REAP)'!$I:$I,StatusPGundertakeSourceCluster!$A32,'SP List (I-REAP)'!$Q:$Q,StatusPGundertakeSourceCluster!$A$31),IF($H$2="Luzon A",SUMIFS('SP List (I-REAP)'!$N:$N,'SP List (I-REAP)'!$I:$I,StatusPGundertakeSourceCluster!$A32,'SP List (I-REAP)'!$Q:$Q,StatusPGundertakeSourceCluster!$A$31,'SP List (I-REAP)'!$B:$B,$H$2),IF($H$2="Luzon B",SUMIFS('SP List (I-REAP)'!$N:$N,'SP List (I-REAP)'!$I:$I,StatusPGundertakeSourceCluster!$A32,'SP List (I-REAP)'!$Q:$Q,StatusPGundertakeSourceCluster!$A$31,'SP List (I-REAP)'!$B:$B,$H$2),IF($H$2="Visayas",SUMIFS('SP List (I-REAP)'!$N:$N,'SP List (I-REAP)'!$I:$I,StatusPGundertakeSourceCluster!$A32,'SP List (I-REAP)'!$Q:$Q,StatusPGundertakeSourceCluster!$A$31,'SP List (I-REAP)'!$B:$B,$H$2),IF($H$2="Mindanao",SUMIFS('SP List (I-REAP)'!$N:$N,'SP List (I-REAP)'!$I:$I,StatusPGundertakeSourceCluster!$A32,'SP List (I-REAP)'!$Q:$Q,StatusPGundertakeSourceCluster!$A$31,'SP List (I-REAP)'!$B:$B,$H$2))))))/1000000</f>
        <v>0</v>
      </c>
      <c r="J32" s="94" t="str">
        <f>+H32+F32+I32</f>
        <v>0</v>
      </c>
      <c r="L32" s="82"/>
      <c r="M32" s="82"/>
      <c r="N32" s="82"/>
      <c r="O32" s="82"/>
      <c r="P32" s="115"/>
    </row>
    <row r="33" spans="1:16" s="83" customFormat="1">
      <c r="A33" s="162" t="s">
        <v>12</v>
      </c>
      <c r="B33" s="93" t="str">
        <f>IF($H$2="Entire Portfolio",COUNTIFS('SP List (I-REAP)'!$I:$I,StatusPGundertakeSourceCluster!$A33,'SP List (I-REAP)'!$Q:$Q,StatusPGundertakeSourceCluster!$A$31),IF($H$2="Luzon A",COUNTIFS('SP List (I-REAP)'!$I:$I,StatusPGundertakeSourceCluster!$A33,'SP List (I-REAP)'!$Q:$Q,StatusPGundertakeSourceCluster!$A$31,'SP List (I-REAP)'!$B:$B,StatusPGundertakeSourceCluster!$H$2),IF($H$2="Luzon B",COUNTIFS('SP List (I-REAP)'!$I:$I,StatusPGundertakeSourceCluster!$A33,'SP List (I-REAP)'!$Q:$Q,StatusPGundertakeSourceCluster!$A$31,'SP List (I-REAP)'!$B:$B,StatusPGundertakeSourceCluster!$H$2),IF($H$2="Visayas",COUNTIFS('SP List (I-REAP)'!$I:$I,StatusPGundertakeSourceCluster!$A33,'SP List (I-REAP)'!$Q:$Q,StatusPGundertakeSourceCluster!$A$31,'SP List (I-REAP)'!$B:$B,StatusPGundertakeSourceCluster!$H$2),IF($H$2="Mindanao",COUNTIFS('SP List (I-REAP)'!$I:$I,StatusPGundertakeSourceCluster!$A33,'SP List (I-REAP)'!$Q:$Q,StatusPGundertakeSourceCluster!$A$31,'SP List (I-REAP)'!$B:$B,StatusPGundertakeSourceCluster!$H$2))))))</f>
        <v>0</v>
      </c>
      <c r="C33" s="125" t="str">
        <f>IF($H$2="Entire Portfolio",SUMIFS('SP List (I-REAP)'!$AA:$AA,'SP List (I-REAP)'!$I:$I,StatusPGundertakeSourceCluster!$A33,'SP List (I-REAP)'!$Q:$Q,StatusPGundertakeSourceCluster!$A$31),IF($H$2="Luzon A",SUMIFS('SP List (I-REAP)'!$AA:$AA,'SP List (I-REAP)'!$I:$I,StatusPGundertakeSourceCluster!$A33,'SP List (I-REAP)'!$Q:$Q,StatusPGundertakeSourceCluster!$A$31,'SP List (I-REAP)'!$B:$B,StatusPGundertakeSourceCluster!$H$2),IF($H$2="Luzon B",SUMIFS('SP List (I-REAP)'!$AA:$AA,'SP List (I-REAP)'!$I:$I,StatusPGundertakeSourceCluster!$A33,'SP List (I-REAP)'!$Q:$Q,StatusPGundertakeSourceCluster!$A$31,'SP List (I-REAP)'!$B:$B,StatusPGundertakeSourceCluster!$H$2),IF($H$2="Visayas",SUMIFS('SP List (I-REAP)'!$AA:$AA,'SP List (I-REAP)'!$I:$I,StatusPGundertakeSourceCluster!$A33,'SP List (I-REAP)'!$Q:$Q,StatusPGundertakeSourceCluster!$A$31,'SP List (I-REAP)'!$B:$B,StatusPGundertakeSourceCluster!$H$2),IF($H$2="Mindanao",SUMIFS('SP List (I-REAP)'!$AA:$AA,'SP List (I-REAP)'!$I:$I,StatusPGundertakeSourceCluster!$A33,'SP List (I-REAP)'!$Q:$Q,StatusPGundertakeSourceCluster!$A$31,'SP List (I-REAP)'!$B:$B,StatusPGundertakeSourceCluster!$H$2))))))</f>
        <v>0</v>
      </c>
      <c r="D33" s="125" t="str">
        <f>IF($H$2="Entire Portfolio",SUMIFS('SP List (I-REAP)'!$AD:$AD,'SP List (I-REAP)'!$I:$I,StatusPGundertakeSourceCluster!$A33,'SP List (I-REAP)'!$Q:$Q,StatusPGundertakeSourceCluster!$A$31),IF($H$2="Luzon A",SUMIFS('SP List (I-REAP)'!$AD:$AD,'SP List (I-REAP)'!$I:$I,StatusPGundertakeSourceCluster!$A33,'SP List (I-REAP)'!$Q:$Q,StatusPGundertakeSourceCluster!$A$31,'SP List (I-REAP)'!$B:$B,StatusPGundertakeSourceCluster!$H$2),IF($H$2="Luzon B",SUMIFS('SP List (I-REAP)'!$AD:$AD,'SP List (I-REAP)'!$I:$I,StatusPGundertakeSourceCluster!$A33,'SP List (I-REAP)'!$Q:$Q,StatusPGundertakeSourceCluster!$A$31,'SP List (I-REAP)'!$B:$B,StatusPGundertakeSourceCluster!$H$2),IF($H$2="Visayas",SUMIFS('SP List (I-REAP)'!$AD:$AD,'SP List (I-REAP)'!$I:$I,StatusPGundertakeSourceCluster!$A33,'SP List (I-REAP)'!$Q:$Q,StatusPGundertakeSourceCluster!$A$31,'SP List (I-REAP)'!$B:$B,StatusPGundertakeSourceCluster!$H$2),IF($H$2="Mindanao",SUMIFS('SP List (I-REAP)'!$AD:$AD,'SP List (I-REAP)'!$I:$I,StatusPGundertakeSourceCluster!$A33,'SP List (I-REAP)'!$Q:$Q,StatusPGundertakeSourceCluster!$A$31,'SP List (I-REAP)'!$B:$B,StatusPGundertakeSourceCluster!$H$2))))))</f>
        <v>0</v>
      </c>
      <c r="E33" s="169" t="str">
        <f>IF($H$2="Entire Portfolio",SUMIFS('SP List (I-REAP)'!$K:$K,'SP List (I-REAP)'!$I:$I,StatusPGundertakeSourceCluster!$A33,'SP List (I-REAP)'!$Q:$Q,StatusPGundertakeSourceCluster!$A$31),IF($H$2="Luzon A",SUMIFS('SP List (I-REAP)'!$K:$K,'SP List (I-REAP)'!$I:$I,StatusPGundertakeSourceCluster!$A33,'SP List (I-REAP)'!$Q:$Q,StatusPGundertakeSourceCluster!$A$31,'SP List (I-REAP)'!$B:$B,$H$2),IF($H$2="Luzon B",SUMIFS('SP List (I-REAP)'!$K:$K,'SP List (I-REAP)'!$I:$I,StatusPGundertakeSourceCluster!$A33,'SP List (I-REAP)'!$Q:$Q,StatusPGundertakeSourceCluster!$A$31,'SP List (I-REAP)'!$B:$B,$H$2),IF($H$2="Visayas",SUMIFS('SP List (I-REAP)'!$K:$K,'SP List (I-REAP)'!$I:$I,StatusPGundertakeSourceCluster!$A33,'SP List (I-REAP)'!$Q:$Q,StatusPGundertakeSourceCluster!$A$31,'SP List (I-REAP)'!$B:$B,$H$2),IF($H$2="Mindanao",SUMIFS('SP List (I-REAP)'!$K:$K,'SP List (I-REAP)'!$I:$I,StatusPGundertakeSourceCluster!$A33,'SP List (I-REAP)'!$Q:$Q,StatusPGundertakeSourceCluster!$A$31,'SP List (I-REAP)'!$B:$B,$H$2))))))/1000000</f>
        <v>0</v>
      </c>
      <c r="F33" s="169" t="str">
        <f>IF($H$2="Entire Portfolio",SUMIFS('SP List (I-REAP)'!$L:$L,'SP List (I-REAP)'!$I:$I,StatusPGundertakeSourceCluster!$A33,'SP List (I-REAP)'!$Q:$Q,StatusPGundertakeSourceCluster!$A$31),IF($H$2="Luzon A",SUMIFS('SP List (I-REAP)'!$L:$L,'SP List (I-REAP)'!$I:$I,StatusPGundertakeSourceCluster!$A33,'SP List (I-REAP)'!$Q:$Q,StatusPGundertakeSourceCluster!$A$31,'SP List (I-REAP)'!$B:$B,$H$2),IF($H$2="Luzon B",SUMIFS('SP List (I-REAP)'!$L:$L,'SP List (I-REAP)'!$I:$I,StatusPGundertakeSourceCluster!$A33,'SP List (I-REAP)'!$Q:$Q,StatusPGundertakeSourceCluster!$A$31,'SP List (I-REAP)'!$B:$B,$H$2),IF($H$2="Visayas",SUMIFS('SP List (I-REAP)'!$L:$L,'SP List (I-REAP)'!$I:$I,StatusPGundertakeSourceCluster!$A33,'SP List (I-REAP)'!$Q:$Q,StatusPGundertakeSourceCluster!$A$31,'SP List (I-REAP)'!$B:$B,$H$2),IF($H$2="Mindanao",SUMIFS('SP List (I-REAP)'!$L:$L,'SP List (I-REAP)'!$I:$I,StatusPGundertakeSourceCluster!$A33,'SP List (I-REAP)'!$Q:$Q,StatusPGundertakeSourceCluster!$A$31,'SP List (I-REAP)'!$B:$B,$H$2))))))/1000000</f>
        <v>0</v>
      </c>
      <c r="G33" s="169" t="str">
        <f>IF($H$2="Entire Portfolio",SUMIFS('SP List (I-REAP)'!$M:$M,'SP List (I-REAP)'!$I:$I,StatusPGundertakeSourceCluster!$A33,'SP List (I-REAP)'!$Q:$Q,StatusPGundertakeSourceCluster!$A$31),IF($H$2="Luzon A",SUMIFS('SP List (I-REAP)'!$M:$M,'SP List (I-REAP)'!$I:$I,StatusPGundertakeSourceCluster!$A33,'SP List (I-REAP)'!$Q:$Q,StatusPGundertakeSourceCluster!$A$31,'SP List (I-REAP)'!$B:$B,$H$2),IF($H$2="Luzon B",SUMIFS('SP List (I-REAP)'!$M:$M,'SP List (I-REAP)'!$I:$I,StatusPGundertakeSourceCluster!$A33,'SP List (I-REAP)'!$Q:$Q,StatusPGundertakeSourceCluster!$A$31,'SP List (I-REAP)'!$B:$B,$H$2),IF($H$2="Visayas",SUMIFS('SP List (I-REAP)'!$M:$M,'SP List (I-REAP)'!$I:$I,StatusPGundertakeSourceCluster!$A33,'SP List (I-REAP)'!$Q:$Q,StatusPGundertakeSourceCluster!$A$31,'SP List (I-REAP)'!$B:$B,$H$2),IF($H$2="Mindanao",SUMIFS('SP List (I-REAP)'!$M:$M,'SP List (I-REAP)'!$I:$I,StatusPGundertakeSourceCluster!$A33,'SP List (I-REAP)'!$Q:$Q,StatusPGundertakeSourceCluster!$A$31,'SP List (I-REAP)'!$B:$B,$H$2))))))/1000000</f>
        <v>0</v>
      </c>
      <c r="H33" s="94" t="str">
        <f>+E33+G33</f>
        <v>0</v>
      </c>
      <c r="I33" s="169" t="str">
        <f>IF($H$2="Entire Portfolio",SUMIFS('SP List (I-REAP)'!$N:$N,'SP List (I-REAP)'!$I:$I,StatusPGundertakeSourceCluster!$A33,'SP List (I-REAP)'!$Q:$Q,StatusPGundertakeSourceCluster!$A$31),IF($H$2="Luzon A",SUMIFS('SP List (I-REAP)'!$N:$N,'SP List (I-REAP)'!$I:$I,StatusPGundertakeSourceCluster!$A33,'SP List (I-REAP)'!$Q:$Q,StatusPGundertakeSourceCluster!$A$31,'SP List (I-REAP)'!$B:$B,$H$2),IF($H$2="Luzon B",SUMIFS('SP List (I-REAP)'!$N:$N,'SP List (I-REAP)'!$I:$I,StatusPGundertakeSourceCluster!$A33,'SP List (I-REAP)'!$Q:$Q,StatusPGundertakeSourceCluster!$A$31,'SP List (I-REAP)'!$B:$B,$H$2),IF($H$2="Visayas",SUMIFS('SP List (I-REAP)'!$N:$N,'SP List (I-REAP)'!$I:$I,StatusPGundertakeSourceCluster!$A33,'SP List (I-REAP)'!$Q:$Q,StatusPGundertakeSourceCluster!$A$31,'SP List (I-REAP)'!$B:$B,$H$2),IF($H$2="Mindanao",SUMIFS('SP List (I-REAP)'!$N:$N,'SP List (I-REAP)'!$I:$I,StatusPGundertakeSourceCluster!$A33,'SP List (I-REAP)'!$Q:$Q,StatusPGundertakeSourceCluster!$A$31,'SP List (I-REAP)'!$B:$B,$H$2))))))/1000000</f>
        <v>0</v>
      </c>
      <c r="J33" s="94" t="str">
        <f>+H33+F33+I33</f>
        <v>0</v>
      </c>
      <c r="L33" s="82"/>
      <c r="M33" s="82"/>
      <c r="N33" s="82"/>
      <c r="O33" s="82"/>
      <c r="P33" s="115"/>
    </row>
    <row r="34" spans="1:16" s="83" customFormat="1">
      <c r="A34" s="162" t="s">
        <v>16</v>
      </c>
      <c r="B34" s="93" t="str">
        <f>IF($H$2="Entire Portfolio",COUNTIFS('SP List (I-REAP)'!$I:$I,StatusPGundertakeSourceCluster!$A34,'SP List (I-REAP)'!$Q:$Q,StatusPGundertakeSourceCluster!$A$31),IF($H$2="Luzon A",COUNTIFS('SP List (I-REAP)'!$I:$I,StatusPGundertakeSourceCluster!$A34,'SP List (I-REAP)'!$Q:$Q,StatusPGundertakeSourceCluster!$A$31,'SP List (I-REAP)'!$B:$B,StatusPGundertakeSourceCluster!$H$2),IF($H$2="Luzon B",COUNTIFS('SP List (I-REAP)'!$I:$I,StatusPGundertakeSourceCluster!$A34,'SP List (I-REAP)'!$Q:$Q,StatusPGundertakeSourceCluster!$A$31,'SP List (I-REAP)'!$B:$B,StatusPGundertakeSourceCluster!$H$2),IF($H$2="Visayas",COUNTIFS('SP List (I-REAP)'!$I:$I,StatusPGundertakeSourceCluster!$A34,'SP List (I-REAP)'!$Q:$Q,StatusPGundertakeSourceCluster!$A$31,'SP List (I-REAP)'!$B:$B,StatusPGundertakeSourceCluster!$H$2),IF($H$2="Mindanao",COUNTIFS('SP List (I-REAP)'!$I:$I,StatusPGundertakeSourceCluster!$A34,'SP List (I-REAP)'!$Q:$Q,StatusPGundertakeSourceCluster!$A$31,'SP List (I-REAP)'!$B:$B,StatusPGundertakeSourceCluster!$H$2))))))</f>
        <v>0</v>
      </c>
      <c r="C34" s="125" t="str">
        <f>IF($H$2="Entire Portfolio",SUMIFS('SP List (I-REAP)'!$AA:$AA,'SP List (I-REAP)'!$I:$I,StatusPGundertakeSourceCluster!$A34,'SP List (I-REAP)'!$Q:$Q,StatusPGundertakeSourceCluster!$A$31),IF($H$2="Luzon A",SUMIFS('SP List (I-REAP)'!$AA:$AA,'SP List (I-REAP)'!$I:$I,StatusPGundertakeSourceCluster!$A34,'SP List (I-REAP)'!$Q:$Q,StatusPGundertakeSourceCluster!$A$31,'SP List (I-REAP)'!$B:$B,StatusPGundertakeSourceCluster!$H$2),IF($H$2="Luzon B",SUMIFS('SP List (I-REAP)'!$AA:$AA,'SP List (I-REAP)'!$I:$I,StatusPGundertakeSourceCluster!$A34,'SP List (I-REAP)'!$Q:$Q,StatusPGundertakeSourceCluster!$A$31,'SP List (I-REAP)'!$B:$B,StatusPGundertakeSourceCluster!$H$2),IF($H$2="Visayas",SUMIFS('SP List (I-REAP)'!$AA:$AA,'SP List (I-REAP)'!$I:$I,StatusPGundertakeSourceCluster!$A34,'SP List (I-REAP)'!$Q:$Q,StatusPGundertakeSourceCluster!$A$31,'SP List (I-REAP)'!$B:$B,StatusPGundertakeSourceCluster!$H$2),IF($H$2="Mindanao",SUMIFS('SP List (I-REAP)'!$AA:$AA,'SP List (I-REAP)'!$I:$I,StatusPGundertakeSourceCluster!$A34,'SP List (I-REAP)'!$Q:$Q,StatusPGundertakeSourceCluster!$A$31,'SP List (I-REAP)'!$B:$B,StatusPGundertakeSourceCluster!$H$2))))))</f>
        <v>0</v>
      </c>
      <c r="D34" s="125" t="str">
        <f>IF($H$2="Entire Portfolio",SUMIFS('SP List (I-REAP)'!$AD:$AD,'SP List (I-REAP)'!$I:$I,StatusPGundertakeSourceCluster!$A34,'SP List (I-REAP)'!$Q:$Q,StatusPGundertakeSourceCluster!$A$31),IF($H$2="Luzon A",SUMIFS('SP List (I-REAP)'!$AD:$AD,'SP List (I-REAP)'!$I:$I,StatusPGundertakeSourceCluster!$A34,'SP List (I-REAP)'!$Q:$Q,StatusPGundertakeSourceCluster!$A$31,'SP List (I-REAP)'!$B:$B,StatusPGundertakeSourceCluster!$H$2),IF($H$2="Luzon B",SUMIFS('SP List (I-REAP)'!$AD:$AD,'SP List (I-REAP)'!$I:$I,StatusPGundertakeSourceCluster!$A34,'SP List (I-REAP)'!$Q:$Q,StatusPGundertakeSourceCluster!$A$31,'SP List (I-REAP)'!$B:$B,StatusPGundertakeSourceCluster!$H$2),IF($H$2="Visayas",SUMIFS('SP List (I-REAP)'!$AD:$AD,'SP List (I-REAP)'!$I:$I,StatusPGundertakeSourceCluster!$A34,'SP List (I-REAP)'!$Q:$Q,StatusPGundertakeSourceCluster!$A$31,'SP List (I-REAP)'!$B:$B,StatusPGundertakeSourceCluster!$H$2),IF($H$2="Mindanao",SUMIFS('SP List (I-REAP)'!$AD:$AD,'SP List (I-REAP)'!$I:$I,StatusPGundertakeSourceCluster!$A34,'SP List (I-REAP)'!$Q:$Q,StatusPGundertakeSourceCluster!$A$31,'SP List (I-REAP)'!$B:$B,StatusPGundertakeSourceCluster!$H$2))))))</f>
        <v>0</v>
      </c>
      <c r="E34" s="169" t="str">
        <f>IF($H$2="Entire Portfolio",SUMIFS('SP List (I-REAP)'!$K:$K,'SP List (I-REAP)'!$I:$I,StatusPGundertakeSourceCluster!$A34,'SP List (I-REAP)'!$Q:$Q,StatusPGundertakeSourceCluster!$A$31),IF($H$2="Luzon A",SUMIFS('SP List (I-REAP)'!$K:$K,'SP List (I-REAP)'!$I:$I,StatusPGundertakeSourceCluster!$A34,'SP List (I-REAP)'!$Q:$Q,StatusPGundertakeSourceCluster!$A$31,'SP List (I-REAP)'!$B:$B,$H$2),IF($H$2="Luzon B",SUMIFS('SP List (I-REAP)'!$K:$K,'SP List (I-REAP)'!$I:$I,StatusPGundertakeSourceCluster!$A34,'SP List (I-REAP)'!$Q:$Q,StatusPGundertakeSourceCluster!$A$31,'SP List (I-REAP)'!$B:$B,$H$2),IF($H$2="Visayas",SUMIFS('SP List (I-REAP)'!$K:$K,'SP List (I-REAP)'!$I:$I,StatusPGundertakeSourceCluster!$A34,'SP List (I-REAP)'!$Q:$Q,StatusPGundertakeSourceCluster!$A$31,'SP List (I-REAP)'!$B:$B,$H$2),IF($H$2="Mindanao",SUMIFS('SP List (I-REAP)'!$K:$K,'SP List (I-REAP)'!$I:$I,StatusPGundertakeSourceCluster!$A34,'SP List (I-REAP)'!$Q:$Q,StatusPGundertakeSourceCluster!$A$31,'SP List (I-REAP)'!$B:$B,$H$2))))))/1000000</f>
        <v>0</v>
      </c>
      <c r="F34" s="169" t="str">
        <f>IF($H$2="Entire Portfolio",SUMIFS('SP List (I-REAP)'!$L:$L,'SP List (I-REAP)'!$I:$I,StatusPGundertakeSourceCluster!$A34,'SP List (I-REAP)'!$Q:$Q,StatusPGundertakeSourceCluster!$A$31),IF($H$2="Luzon A",SUMIFS('SP List (I-REAP)'!$L:$L,'SP List (I-REAP)'!$I:$I,StatusPGundertakeSourceCluster!$A34,'SP List (I-REAP)'!$Q:$Q,StatusPGundertakeSourceCluster!$A$31,'SP List (I-REAP)'!$B:$B,$H$2),IF($H$2="Luzon B",SUMIFS('SP List (I-REAP)'!$L:$L,'SP List (I-REAP)'!$I:$I,StatusPGundertakeSourceCluster!$A34,'SP List (I-REAP)'!$Q:$Q,StatusPGundertakeSourceCluster!$A$31,'SP List (I-REAP)'!$B:$B,$H$2),IF($H$2="Visayas",SUMIFS('SP List (I-REAP)'!$L:$L,'SP List (I-REAP)'!$I:$I,StatusPGundertakeSourceCluster!$A34,'SP List (I-REAP)'!$Q:$Q,StatusPGundertakeSourceCluster!$A$31,'SP List (I-REAP)'!$B:$B,$H$2),IF($H$2="Mindanao",SUMIFS('SP List (I-REAP)'!$L:$L,'SP List (I-REAP)'!$I:$I,StatusPGundertakeSourceCluster!$A34,'SP List (I-REAP)'!$Q:$Q,StatusPGundertakeSourceCluster!$A$31,'SP List (I-REAP)'!$B:$B,$H$2))))))/1000000</f>
        <v>0</v>
      </c>
      <c r="G34" s="169" t="str">
        <f>IF($H$2="Entire Portfolio",SUMIFS('SP List (I-REAP)'!$M:$M,'SP List (I-REAP)'!$I:$I,StatusPGundertakeSourceCluster!$A34,'SP List (I-REAP)'!$Q:$Q,StatusPGundertakeSourceCluster!$A$31),IF($H$2="Luzon A",SUMIFS('SP List (I-REAP)'!$M:$M,'SP List (I-REAP)'!$I:$I,StatusPGundertakeSourceCluster!$A34,'SP List (I-REAP)'!$Q:$Q,StatusPGundertakeSourceCluster!$A$31,'SP List (I-REAP)'!$B:$B,$H$2),IF($H$2="Luzon B",SUMIFS('SP List (I-REAP)'!$M:$M,'SP List (I-REAP)'!$I:$I,StatusPGundertakeSourceCluster!$A34,'SP List (I-REAP)'!$Q:$Q,StatusPGundertakeSourceCluster!$A$31,'SP List (I-REAP)'!$B:$B,$H$2),IF($H$2="Visayas",SUMIFS('SP List (I-REAP)'!$M:$M,'SP List (I-REAP)'!$I:$I,StatusPGundertakeSourceCluster!$A34,'SP List (I-REAP)'!$Q:$Q,StatusPGundertakeSourceCluster!$A$31,'SP List (I-REAP)'!$B:$B,$H$2),IF($H$2="Mindanao",SUMIFS('SP List (I-REAP)'!$M:$M,'SP List (I-REAP)'!$I:$I,StatusPGundertakeSourceCluster!$A34,'SP List (I-REAP)'!$Q:$Q,StatusPGundertakeSourceCluster!$A$31,'SP List (I-REAP)'!$B:$B,$H$2))))))/1000000</f>
        <v>0</v>
      </c>
      <c r="H34" s="94" t="str">
        <f>+E34+G34</f>
        <v>0</v>
      </c>
      <c r="I34" s="169" t="str">
        <f>IF($H$2="Entire Portfolio",SUMIFS('SP List (I-REAP)'!$N:$N,'SP List (I-REAP)'!$I:$I,StatusPGundertakeSourceCluster!$A34,'SP List (I-REAP)'!$Q:$Q,StatusPGundertakeSourceCluster!$A$31),IF($H$2="Luzon A",SUMIFS('SP List (I-REAP)'!$N:$N,'SP List (I-REAP)'!$I:$I,StatusPGundertakeSourceCluster!$A34,'SP List (I-REAP)'!$Q:$Q,StatusPGundertakeSourceCluster!$A$31,'SP List (I-REAP)'!$B:$B,$H$2),IF($H$2="Luzon B",SUMIFS('SP List (I-REAP)'!$N:$N,'SP List (I-REAP)'!$I:$I,StatusPGundertakeSourceCluster!$A34,'SP List (I-REAP)'!$Q:$Q,StatusPGundertakeSourceCluster!$A$31,'SP List (I-REAP)'!$B:$B,$H$2),IF($H$2="Visayas",SUMIFS('SP List (I-REAP)'!$N:$N,'SP List (I-REAP)'!$I:$I,StatusPGundertakeSourceCluster!$A34,'SP List (I-REAP)'!$Q:$Q,StatusPGundertakeSourceCluster!$A$31,'SP List (I-REAP)'!$B:$B,$H$2),IF($H$2="Mindanao",SUMIFS('SP List (I-REAP)'!$N:$N,'SP List (I-REAP)'!$I:$I,StatusPGundertakeSourceCluster!$A34,'SP List (I-REAP)'!$Q:$Q,StatusPGundertakeSourceCluster!$A$31,'SP List (I-REAP)'!$B:$B,$H$2))))))/1000000</f>
        <v>0</v>
      </c>
      <c r="J34" s="94" t="str">
        <f>+H34+F34+I34</f>
        <v>0</v>
      </c>
      <c r="L34" s="82"/>
      <c r="M34" s="82"/>
      <c r="N34" s="82"/>
      <c r="O34" s="82"/>
      <c r="P34" s="115"/>
    </row>
    <row r="35" spans="1:16">
      <c r="A35" s="162" t="s">
        <v>20</v>
      </c>
      <c r="B35" s="93" t="str">
        <f>IF($H$2="Entire Portfolio",COUNTIFS('SP List (I-REAP)'!$I:$I,StatusPGundertakeSourceCluster!$A35,'SP List (I-REAP)'!$Q:$Q,StatusPGundertakeSourceCluster!$A$31),IF($H$2="Luzon A",COUNTIFS('SP List (I-REAP)'!$I:$I,StatusPGundertakeSourceCluster!$A35,'SP List (I-REAP)'!$Q:$Q,StatusPGundertakeSourceCluster!$A$31,'SP List (I-REAP)'!$B:$B,StatusPGundertakeSourceCluster!$H$2),IF($H$2="Luzon B",COUNTIFS('SP List (I-REAP)'!$I:$I,StatusPGundertakeSourceCluster!$A35,'SP List (I-REAP)'!$Q:$Q,StatusPGundertakeSourceCluster!$A$31,'SP List (I-REAP)'!$B:$B,StatusPGundertakeSourceCluster!$H$2),IF($H$2="Visayas",COUNTIFS('SP List (I-REAP)'!$I:$I,StatusPGundertakeSourceCluster!$A35,'SP List (I-REAP)'!$Q:$Q,StatusPGundertakeSourceCluster!$A$31,'SP List (I-REAP)'!$B:$B,StatusPGundertakeSourceCluster!$H$2),IF($H$2="Mindanao",COUNTIFS('SP List (I-REAP)'!$I:$I,StatusPGundertakeSourceCluster!$A35,'SP List (I-REAP)'!$Q:$Q,StatusPGundertakeSourceCluster!$A$31,'SP List (I-REAP)'!$B:$B,StatusPGundertakeSourceCluster!$H$2))))))</f>
        <v>0</v>
      </c>
      <c r="C35" s="125" t="str">
        <f>IF($H$2="Entire Portfolio",SUMIFS('SP List (I-REAP)'!$AA:$AA,'SP List (I-REAP)'!$I:$I,StatusPGundertakeSourceCluster!$A35,'SP List (I-REAP)'!$Q:$Q,StatusPGundertakeSourceCluster!$A$31),IF($H$2="Luzon A",SUMIFS('SP List (I-REAP)'!$AA:$AA,'SP List (I-REAP)'!$I:$I,StatusPGundertakeSourceCluster!$A35,'SP List (I-REAP)'!$Q:$Q,StatusPGundertakeSourceCluster!$A$31,'SP List (I-REAP)'!$B:$B,StatusPGundertakeSourceCluster!$H$2),IF($H$2="Luzon B",SUMIFS('SP List (I-REAP)'!$AA:$AA,'SP List (I-REAP)'!$I:$I,StatusPGundertakeSourceCluster!$A35,'SP List (I-REAP)'!$Q:$Q,StatusPGundertakeSourceCluster!$A$31,'SP List (I-REAP)'!$B:$B,StatusPGundertakeSourceCluster!$H$2),IF($H$2="Visayas",SUMIFS('SP List (I-REAP)'!$AA:$AA,'SP List (I-REAP)'!$I:$I,StatusPGundertakeSourceCluster!$A35,'SP List (I-REAP)'!$Q:$Q,StatusPGundertakeSourceCluster!$A$31,'SP List (I-REAP)'!$B:$B,StatusPGundertakeSourceCluster!$H$2),IF($H$2="Mindanao",SUMIFS('SP List (I-REAP)'!$AA:$AA,'SP List (I-REAP)'!$I:$I,StatusPGundertakeSourceCluster!$A35,'SP List (I-REAP)'!$Q:$Q,StatusPGundertakeSourceCluster!$A$31,'SP List (I-REAP)'!$B:$B,StatusPGundertakeSourceCluster!$H$2))))))</f>
        <v>0</v>
      </c>
      <c r="D35" s="125" t="str">
        <f>IF($H$2="Entire Portfolio",SUMIFS('SP List (I-REAP)'!$AD:$AD,'SP List (I-REAP)'!$I:$I,StatusPGundertakeSourceCluster!$A35,'SP List (I-REAP)'!$Q:$Q,StatusPGundertakeSourceCluster!$A$31),IF($H$2="Luzon A",SUMIFS('SP List (I-REAP)'!$AD:$AD,'SP List (I-REAP)'!$I:$I,StatusPGundertakeSourceCluster!$A35,'SP List (I-REAP)'!$Q:$Q,StatusPGundertakeSourceCluster!$A$31,'SP List (I-REAP)'!$B:$B,StatusPGundertakeSourceCluster!$H$2),IF($H$2="Luzon B",SUMIFS('SP List (I-REAP)'!$AD:$AD,'SP List (I-REAP)'!$I:$I,StatusPGundertakeSourceCluster!$A35,'SP List (I-REAP)'!$Q:$Q,StatusPGundertakeSourceCluster!$A$31,'SP List (I-REAP)'!$B:$B,StatusPGundertakeSourceCluster!$H$2),IF($H$2="Visayas",SUMIFS('SP List (I-REAP)'!$AD:$AD,'SP List (I-REAP)'!$I:$I,StatusPGundertakeSourceCluster!$A35,'SP List (I-REAP)'!$Q:$Q,StatusPGundertakeSourceCluster!$A$31,'SP List (I-REAP)'!$B:$B,StatusPGundertakeSourceCluster!$H$2),IF($H$2="Mindanao",SUMIFS('SP List (I-REAP)'!$AD:$AD,'SP List (I-REAP)'!$I:$I,StatusPGundertakeSourceCluster!$A35,'SP List (I-REAP)'!$Q:$Q,StatusPGundertakeSourceCluster!$A$31,'SP List (I-REAP)'!$B:$B,StatusPGundertakeSourceCluster!$H$2))))))</f>
        <v>0</v>
      </c>
      <c r="E35" s="169" t="str">
        <f>IF($H$2="Entire Portfolio",SUMIFS('SP List (I-REAP)'!$K:$K,'SP List (I-REAP)'!$I:$I,StatusPGundertakeSourceCluster!$A35,'SP List (I-REAP)'!$Q:$Q,StatusPGundertakeSourceCluster!$A$31),IF($H$2="Luzon A",SUMIFS('SP List (I-REAP)'!$K:$K,'SP List (I-REAP)'!$I:$I,StatusPGundertakeSourceCluster!$A35,'SP List (I-REAP)'!$Q:$Q,StatusPGundertakeSourceCluster!$A$31,'SP List (I-REAP)'!$B:$B,$H$2),IF($H$2="Luzon B",SUMIFS('SP List (I-REAP)'!$K:$K,'SP List (I-REAP)'!$I:$I,StatusPGundertakeSourceCluster!$A35,'SP List (I-REAP)'!$Q:$Q,StatusPGundertakeSourceCluster!$A$31,'SP List (I-REAP)'!$B:$B,$H$2),IF($H$2="Visayas",SUMIFS('SP List (I-REAP)'!$K:$K,'SP List (I-REAP)'!$I:$I,StatusPGundertakeSourceCluster!$A35,'SP List (I-REAP)'!$Q:$Q,StatusPGundertakeSourceCluster!$A$31,'SP List (I-REAP)'!$B:$B,$H$2),IF($H$2="Mindanao",SUMIFS('SP List (I-REAP)'!$K:$K,'SP List (I-REAP)'!$I:$I,StatusPGundertakeSourceCluster!$A35,'SP List (I-REAP)'!$Q:$Q,StatusPGundertakeSourceCluster!$A$31,'SP List (I-REAP)'!$B:$B,$H$2))))))/1000000</f>
        <v>0</v>
      </c>
      <c r="F35" s="169" t="str">
        <f>IF($H$2="Entire Portfolio",SUMIFS('SP List (I-REAP)'!$L:$L,'SP List (I-REAP)'!$I:$I,StatusPGundertakeSourceCluster!$A35,'SP List (I-REAP)'!$Q:$Q,StatusPGundertakeSourceCluster!$A$31),IF($H$2="Luzon A",SUMIFS('SP List (I-REAP)'!$L:$L,'SP List (I-REAP)'!$I:$I,StatusPGundertakeSourceCluster!$A35,'SP List (I-REAP)'!$Q:$Q,StatusPGundertakeSourceCluster!$A$31,'SP List (I-REAP)'!$B:$B,$H$2),IF($H$2="Luzon B",SUMIFS('SP List (I-REAP)'!$L:$L,'SP List (I-REAP)'!$I:$I,StatusPGundertakeSourceCluster!$A35,'SP List (I-REAP)'!$Q:$Q,StatusPGundertakeSourceCluster!$A$31,'SP List (I-REAP)'!$B:$B,$H$2),IF($H$2="Visayas",SUMIFS('SP List (I-REAP)'!$L:$L,'SP List (I-REAP)'!$I:$I,StatusPGundertakeSourceCluster!$A35,'SP List (I-REAP)'!$Q:$Q,StatusPGundertakeSourceCluster!$A$31,'SP List (I-REAP)'!$B:$B,$H$2),IF($H$2="Mindanao",SUMIFS('SP List (I-REAP)'!$L:$L,'SP List (I-REAP)'!$I:$I,StatusPGundertakeSourceCluster!$A35,'SP List (I-REAP)'!$Q:$Q,StatusPGundertakeSourceCluster!$A$31,'SP List (I-REAP)'!$B:$B,$H$2))))))/1000000</f>
        <v>0</v>
      </c>
      <c r="G35" s="169" t="str">
        <f>IF($H$2="Entire Portfolio",SUMIFS('SP List (I-REAP)'!$M:$M,'SP List (I-REAP)'!$I:$I,StatusPGundertakeSourceCluster!$A35,'SP List (I-REAP)'!$Q:$Q,StatusPGundertakeSourceCluster!$A$31),IF($H$2="Luzon A",SUMIFS('SP List (I-REAP)'!$M:$M,'SP List (I-REAP)'!$I:$I,StatusPGundertakeSourceCluster!$A35,'SP List (I-REAP)'!$Q:$Q,StatusPGundertakeSourceCluster!$A$31,'SP List (I-REAP)'!$B:$B,$H$2),IF($H$2="Luzon B",SUMIFS('SP List (I-REAP)'!$M:$M,'SP List (I-REAP)'!$I:$I,StatusPGundertakeSourceCluster!$A35,'SP List (I-REAP)'!$Q:$Q,StatusPGundertakeSourceCluster!$A$31,'SP List (I-REAP)'!$B:$B,$H$2),IF($H$2="Visayas",SUMIFS('SP List (I-REAP)'!$M:$M,'SP List (I-REAP)'!$I:$I,StatusPGundertakeSourceCluster!$A35,'SP List (I-REAP)'!$Q:$Q,StatusPGundertakeSourceCluster!$A$31,'SP List (I-REAP)'!$B:$B,$H$2),IF($H$2="Mindanao",SUMIFS('SP List (I-REAP)'!$M:$M,'SP List (I-REAP)'!$I:$I,StatusPGundertakeSourceCluster!$A35,'SP List (I-REAP)'!$Q:$Q,StatusPGundertakeSourceCluster!$A$31,'SP List (I-REAP)'!$B:$B,$H$2))))))/1000000</f>
        <v>0</v>
      </c>
      <c r="H35" s="94" t="str">
        <f>+E35+G35</f>
        <v>0</v>
      </c>
      <c r="I35" s="169" t="str">
        <f>IF($H$2="Entire Portfolio",SUMIFS('SP List (I-REAP)'!$N:$N,'SP List (I-REAP)'!$I:$I,StatusPGundertakeSourceCluster!$A35,'SP List (I-REAP)'!$Q:$Q,StatusPGundertakeSourceCluster!$A$31),IF($H$2="Luzon A",SUMIFS('SP List (I-REAP)'!$N:$N,'SP List (I-REAP)'!$I:$I,StatusPGundertakeSourceCluster!$A35,'SP List (I-REAP)'!$Q:$Q,StatusPGundertakeSourceCluster!$A$31,'SP List (I-REAP)'!$B:$B,$H$2),IF($H$2="Luzon B",SUMIFS('SP List (I-REAP)'!$N:$N,'SP List (I-REAP)'!$I:$I,StatusPGundertakeSourceCluster!$A35,'SP List (I-REAP)'!$Q:$Q,StatusPGundertakeSourceCluster!$A$31,'SP List (I-REAP)'!$B:$B,$H$2),IF($H$2="Visayas",SUMIFS('SP List (I-REAP)'!$N:$N,'SP List (I-REAP)'!$I:$I,StatusPGundertakeSourceCluster!$A35,'SP List (I-REAP)'!$Q:$Q,StatusPGundertakeSourceCluster!$A$31,'SP List (I-REAP)'!$B:$B,$H$2),IF($H$2="Mindanao",SUMIFS('SP List (I-REAP)'!$N:$N,'SP List (I-REAP)'!$I:$I,StatusPGundertakeSourceCluster!$A35,'SP List (I-REAP)'!$Q:$Q,StatusPGundertakeSourceCluster!$A$31,'SP List (I-REAP)'!$B:$B,$H$2))))))/1000000</f>
        <v>0</v>
      </c>
      <c r="J35" s="94" t="str">
        <f>+H35+F35+I35</f>
        <v>0</v>
      </c>
      <c r="P35" s="115"/>
    </row>
    <row r="36" spans="1:16" customHeight="1" ht="14.25">
      <c r="A36" s="85" t="s">
        <v>11</v>
      </c>
      <c r="B36" s="86" t="str">
        <f>+B37+B42+B47</f>
        <v>0</v>
      </c>
      <c r="C36" s="118" t="str">
        <f>+C37+C42+C47</f>
        <v>0</v>
      </c>
      <c r="D36" s="118" t="str">
        <f>+D37+D42+D47</f>
        <v>0</v>
      </c>
      <c r="E36" s="167" t="str">
        <f>+E37+E42+E47</f>
        <v>0</v>
      </c>
      <c r="F36" s="167" t="str">
        <f>+F37+F42+F47</f>
        <v>0</v>
      </c>
      <c r="G36" s="167" t="str">
        <f>+G37+G42+G47</f>
        <v>0</v>
      </c>
      <c r="H36" s="167" t="str">
        <f>+H37+H42+H47</f>
        <v>0</v>
      </c>
      <c r="I36" s="167" t="str">
        <f>+I37+I42+I47</f>
        <v>0</v>
      </c>
      <c r="J36" s="167" t="str">
        <f>+J37+J42+J47</f>
        <v>0</v>
      </c>
      <c r="P36" s="115"/>
    </row>
    <row r="37" spans="1:16" customHeight="1" ht="14.25" s="110" customFormat="1">
      <c r="A37" s="107" t="s">
        <v>847</v>
      </c>
      <c r="B37" s="98" t="str">
        <f>SUM(B38:B41)</f>
        <v>0</v>
      </c>
      <c r="C37" s="129" t="str">
        <f>SUM(C38:C41)</f>
        <v>0</v>
      </c>
      <c r="D37" s="129" t="str">
        <f>SUM(D38:D41)</f>
        <v>0</v>
      </c>
      <c r="E37" s="108" t="str">
        <f>SUM(E38:E41)</f>
        <v>0</v>
      </c>
      <c r="F37" s="108" t="str">
        <f>SUM(F38:F41)</f>
        <v>0</v>
      </c>
      <c r="G37" s="108" t="str">
        <f>SUM(G38:G41)</f>
        <v>0</v>
      </c>
      <c r="H37" s="108" t="str">
        <f>SUM(H38:H41)</f>
        <v>0</v>
      </c>
      <c r="I37" s="108" t="str">
        <f>SUM(I38:I41)</f>
        <v>0</v>
      </c>
      <c r="J37" s="108" t="str">
        <f>SUM(J38:J41)</f>
        <v>0</v>
      </c>
      <c r="K37" s="109"/>
      <c r="P37" s="115"/>
    </row>
    <row r="38" spans="1:16" customHeight="1" ht="14.25" s="110" customFormat="1">
      <c r="A38" s="162" t="s">
        <v>7</v>
      </c>
      <c r="B38" s="93" t="str">
        <f>IF($H$2="Entire Portfolio",COUNTIFS('SP List (I-REAP)'!$I:$I,StatusPGundertakeSourceCluster!$A38,'SP List (I-REAP)'!$Q:$Q,StatusPGundertakeSourceCluster!$A$37),IF($H$2="Luzon A",COUNTIFS('SP List (I-REAP)'!$I:$I,StatusPGundertakeSourceCluster!$A38,'SP List (I-REAP)'!$Q:$Q,StatusPGundertakeSourceCluster!$A$37,'SP List (I-REAP)'!$B:$B,StatusPGundertakeSourceCluster!$H$2),IF($H$2="Luzon B",COUNTIFS('SP List (I-REAP)'!$I:$I,StatusPGundertakeSourceCluster!$A38,'SP List (I-REAP)'!$Q:$Q,StatusPGundertakeSourceCluster!$A$37,'SP List (I-REAP)'!$B:$B,StatusPGundertakeSourceCluster!$H$2),IF($H$2="Visayas",COUNTIFS('SP List (I-REAP)'!$I:$I,StatusPGundertakeSourceCluster!$A38,'SP List (I-REAP)'!$Q:$Q,StatusPGundertakeSourceCluster!$A$37,'SP List (I-REAP)'!$B:$B,StatusPGundertakeSourceCluster!$H$2),IF($H$2="Mindanao",COUNTIFS('SP List (I-REAP)'!$I:$I,StatusPGundertakeSourceCluster!$A38,'SP List (I-REAP)'!$Q:$Q,StatusPGundertakeSourceCluster!$A$37,'SP List (I-REAP)'!$B:$B,StatusPGundertakeSourceCluster!$H$2))))))</f>
        <v>0</v>
      </c>
      <c r="C38" s="125" t="str">
        <f>IF($H$2="Entire Portfolio",SUMIFS('SP List (I-REAP)'!$AA:$AA,'SP List (I-REAP)'!$I:$I,StatusPGundertakeSourceCluster!$A38,'SP List (I-REAP)'!$Q:$Q,StatusPGundertakeSourceCluster!$A$37),IF($H$2="Luzon A",SUMIFS('SP List (I-REAP)'!$AA:$AA,'SP List (I-REAP)'!$I:$I,StatusPGundertakeSourceCluster!$A38,'SP List (I-REAP)'!$Q:$Q,StatusPGundertakeSourceCluster!$A$37,'SP List (I-REAP)'!$B:$B,StatusPGundertakeSourceCluster!$H$2),IF($H$2="Luzon B",SUMIFS('SP List (I-REAP)'!$AA:$AA,'SP List (I-REAP)'!$I:$I,StatusPGundertakeSourceCluster!$A38,'SP List (I-REAP)'!$Q:$Q,StatusPGundertakeSourceCluster!$A$37,'SP List (I-REAP)'!$B:$B,StatusPGundertakeSourceCluster!$H$2),IF($H$2="Visayas",SUMIFS('SP List (I-REAP)'!$AA:$AA,'SP List (I-REAP)'!$I:$I,StatusPGundertakeSourceCluster!$A38,'SP List (I-REAP)'!$Q:$Q,StatusPGundertakeSourceCluster!$A$37,'SP List (I-REAP)'!$B:$B,StatusPGundertakeSourceCluster!$H$2),IF($H$2="Mindanao",SUMIFS('SP List (I-REAP)'!$AA:$AA,'SP List (I-REAP)'!$I:$I,StatusPGundertakeSourceCluster!$A38,'SP List (I-REAP)'!$Q:$Q,StatusPGundertakeSourceCluster!$A$37,'SP List (I-REAP)'!$B:$B,StatusPGundertakeSourceCluster!$H$2))))))</f>
        <v>0</v>
      </c>
      <c r="D38" s="125" t="str">
        <f>IF($H$2="Entire Portfolio",SUMIFS('SP List (I-REAP)'!$AD:$AD,'SP List (I-REAP)'!$I:$I,StatusPGundertakeSourceCluster!$A38,'SP List (I-REAP)'!$Q:$Q,StatusPGundertakeSourceCluster!$A$37),IF($H$2="Luzon A",SUMIFS('SP List (I-REAP)'!$AD:$AD,'SP List (I-REAP)'!$I:$I,StatusPGundertakeSourceCluster!$A38,'SP List (I-REAP)'!$Q:$Q,StatusPGundertakeSourceCluster!$A$37,'SP List (I-REAP)'!$B:$B,StatusPGundertakeSourceCluster!$H$2),IF($H$2="Luzon B",SUMIFS('SP List (I-REAP)'!$AD:$AD,'SP List (I-REAP)'!$I:$I,StatusPGundertakeSourceCluster!$A38,'SP List (I-REAP)'!$Q:$Q,StatusPGundertakeSourceCluster!$A$37,'SP List (I-REAP)'!$B:$B,StatusPGundertakeSourceCluster!$H$2),IF($H$2="Visayas",SUMIFS('SP List (I-REAP)'!$AD:$AD,'SP List (I-REAP)'!$I:$I,StatusPGundertakeSourceCluster!$A38,'SP List (I-REAP)'!$Q:$Q,StatusPGundertakeSourceCluster!$A$37,'SP List (I-REAP)'!$B:$B,StatusPGundertakeSourceCluster!$H$2),IF($H$2="Mindanao",SUMIFS('SP List (I-REAP)'!$AD:$AD,'SP List (I-REAP)'!$I:$I,StatusPGundertakeSourceCluster!$A38,'SP List (I-REAP)'!$Q:$Q,StatusPGundertakeSourceCluster!$A$37,'SP List (I-REAP)'!$B:$B,StatusPGundertakeSourceCluster!$H$2))))))</f>
        <v>0</v>
      </c>
      <c r="E38" s="169" t="str">
        <f>IF($H$2="Entire Portfolio",SUMIFS('SP List (I-REAP)'!$K:$K,'SP List (I-REAP)'!$I:$I,StatusPGundertakeSourceCluster!$A38,'SP List (I-REAP)'!$Q:$Q,StatusPGundertakeSourceCluster!$A$37),IF($H$2="Luzon A",SUMIFS('SP List (I-REAP)'!$K:$K,'SP List (I-REAP)'!$I:$I,StatusPGundertakeSourceCluster!$A38,'SP List (I-REAP)'!$Q:$Q,StatusPGundertakeSourceCluster!$A$37,'SP List (I-REAP)'!$B:$B,$H$2),IF($H$2="Luzon B",SUMIFS('SP List (I-REAP)'!$K:$K,'SP List (I-REAP)'!$I:$I,StatusPGundertakeSourceCluster!$A38,'SP List (I-REAP)'!$Q:$Q,StatusPGundertakeSourceCluster!$A$37,'SP List (I-REAP)'!$B:$B,$H$2),IF($H$2="Visayas",SUMIFS('SP List (I-REAP)'!$K:$K,'SP List (I-REAP)'!$I:$I,StatusPGundertakeSourceCluster!$A38,'SP List (I-REAP)'!$Q:$Q,StatusPGundertakeSourceCluster!$A$37,'SP List (I-REAP)'!$B:$B,$H$2),IF($H$2="Mindanao",SUMIFS('SP List (I-REAP)'!$K:$K,'SP List (I-REAP)'!$I:$I,StatusPGundertakeSourceCluster!$A38,'SP List (I-REAP)'!$Q:$Q,StatusPGundertakeSourceCluster!$A$37,'SP List (I-REAP)'!$B:$B,$H$2))))))/1000000</f>
        <v>0</v>
      </c>
      <c r="F38" s="169" t="str">
        <f>IF($H$2="Entire Portfolio",SUMIFS('SP List (I-REAP)'!$L:$L,'SP List (I-REAP)'!$I:$I,StatusPGundertakeSourceCluster!$A38,'SP List (I-REAP)'!$Q:$Q,StatusPGundertakeSourceCluster!$A$37),IF($H$2="Luzon A",SUMIFS('SP List (I-REAP)'!$L:$L,'SP List (I-REAP)'!$I:$I,StatusPGundertakeSourceCluster!$A38,'SP List (I-REAP)'!$Q:$Q,StatusPGundertakeSourceCluster!$A$37,'SP List (I-REAP)'!$B:$B,$H$2),IF($H$2="Luzon B",SUMIFS('SP List (I-REAP)'!$L:$L,'SP List (I-REAP)'!$I:$I,StatusPGundertakeSourceCluster!$A38,'SP List (I-REAP)'!$Q:$Q,StatusPGundertakeSourceCluster!$A$37,'SP List (I-REAP)'!$B:$B,$H$2),IF($H$2="Visayas",SUMIFS('SP List (I-REAP)'!$L:$L,'SP List (I-REAP)'!$I:$I,StatusPGundertakeSourceCluster!$A38,'SP List (I-REAP)'!$Q:$Q,StatusPGundertakeSourceCluster!$A$37,'SP List (I-REAP)'!$B:$B,$H$2),IF($H$2="Mindanao",SUMIFS('SP List (I-REAP)'!$L:$L,'SP List (I-REAP)'!$I:$I,StatusPGundertakeSourceCluster!$A38,'SP List (I-REAP)'!$Q:$Q,StatusPGundertakeSourceCluster!$A$37,'SP List (I-REAP)'!$B:$B,$H$2))))))/1000000</f>
        <v>0</v>
      </c>
      <c r="G38" s="169" t="str">
        <f>IF($H$2="Entire Portfolio",SUMIFS('SP List (I-REAP)'!$M:$M,'SP List (I-REAP)'!$I:$I,StatusPGundertakeSourceCluster!$A38,'SP List (I-REAP)'!$Q:$Q,StatusPGundertakeSourceCluster!$A$37),IF($H$2="Luzon A",SUMIFS('SP List (I-REAP)'!$M:$M,'SP List (I-REAP)'!$I:$I,StatusPGundertakeSourceCluster!$A38,'SP List (I-REAP)'!$Q:$Q,StatusPGundertakeSourceCluster!$A$37,'SP List (I-REAP)'!$B:$B,$H$2),IF($H$2="Luzon B",SUMIFS('SP List (I-REAP)'!$M:$M,'SP List (I-REAP)'!$I:$I,StatusPGundertakeSourceCluster!$A38,'SP List (I-REAP)'!$Q:$Q,StatusPGundertakeSourceCluster!$A$37,'SP List (I-REAP)'!$B:$B,$H$2),IF($H$2="Visayas",SUMIFS('SP List (I-REAP)'!$M:$M,'SP List (I-REAP)'!$I:$I,StatusPGundertakeSourceCluster!$A38,'SP List (I-REAP)'!$Q:$Q,StatusPGundertakeSourceCluster!$A$37,'SP List (I-REAP)'!$B:$B,$H$2),IF($H$2="Mindanao",SUMIFS('SP List (I-REAP)'!$M:$M,'SP List (I-REAP)'!$I:$I,StatusPGundertakeSourceCluster!$A38,'SP List (I-REAP)'!$Q:$Q,StatusPGundertakeSourceCluster!$A$37,'SP List (I-REAP)'!$B:$B,$H$2))))))/1000000</f>
        <v>0</v>
      </c>
      <c r="H38" s="94" t="str">
        <f>+E38+G38</f>
        <v>0</v>
      </c>
      <c r="I38" s="169" t="str">
        <f>IF($H$2="Entire Portfolio",SUMIFS('SP List (I-REAP)'!$N:$N,'SP List (I-REAP)'!$I:$I,StatusPGundertakeSourceCluster!$A38,'SP List (I-REAP)'!$Q:$Q,StatusPGundertakeSourceCluster!$A$37),IF($H$2="Luzon A",SUMIFS('SP List (I-REAP)'!$N:$N,'SP List (I-REAP)'!$I:$I,StatusPGundertakeSourceCluster!$A38,'SP List (I-REAP)'!$Q:$Q,StatusPGundertakeSourceCluster!$A$37,'SP List (I-REAP)'!$B:$B,$H$2),IF($H$2="Luzon B",SUMIFS('SP List (I-REAP)'!$N:$N,'SP List (I-REAP)'!$I:$I,StatusPGundertakeSourceCluster!$A38,'SP List (I-REAP)'!$Q:$Q,StatusPGundertakeSourceCluster!$A$37,'SP List (I-REAP)'!$B:$B,$H$2),IF($H$2="Visayas",SUMIFS('SP List (I-REAP)'!$N:$N,'SP List (I-REAP)'!$I:$I,StatusPGundertakeSourceCluster!$A38,'SP List (I-REAP)'!$Q:$Q,StatusPGundertakeSourceCluster!$A$37,'SP List (I-REAP)'!$B:$B,$H$2),IF($H$2="Mindanao",SUMIFS('SP List (I-REAP)'!$N:$N,'SP List (I-REAP)'!$I:$I,StatusPGundertakeSourceCluster!$A38,'SP List (I-REAP)'!$Q:$Q,StatusPGundertakeSourceCluster!$A$37,'SP List (I-REAP)'!$B:$B,$H$2))))))/1000000</f>
        <v>0</v>
      </c>
      <c r="J38" s="94" t="str">
        <f>+H38+F38+I38</f>
        <v>0</v>
      </c>
      <c r="K38" s="109"/>
      <c r="P38" s="115"/>
    </row>
    <row r="39" spans="1:16" customHeight="1" ht="14.25" s="110" customFormat="1">
      <c r="A39" s="162" t="s">
        <v>12</v>
      </c>
      <c r="B39" s="93" t="str">
        <f>IF($H$2="Entire Portfolio",COUNTIFS('SP List (I-REAP)'!$I:$I,StatusPGundertakeSourceCluster!$A39,'SP List (I-REAP)'!$Q:$Q,StatusPGundertakeSourceCluster!$A$37),IF($H$2="Luzon A",COUNTIFS('SP List (I-REAP)'!$I:$I,StatusPGundertakeSourceCluster!$A39,'SP List (I-REAP)'!$Q:$Q,StatusPGundertakeSourceCluster!$A$37,'SP List (I-REAP)'!$B:$B,StatusPGundertakeSourceCluster!$H$2),IF($H$2="Luzon B",COUNTIFS('SP List (I-REAP)'!$I:$I,StatusPGundertakeSourceCluster!$A39,'SP List (I-REAP)'!$Q:$Q,StatusPGundertakeSourceCluster!$A$37,'SP List (I-REAP)'!$B:$B,StatusPGundertakeSourceCluster!$H$2),IF($H$2="Visayas",COUNTIFS('SP List (I-REAP)'!$I:$I,StatusPGundertakeSourceCluster!$A39,'SP List (I-REAP)'!$Q:$Q,StatusPGundertakeSourceCluster!$A$37,'SP List (I-REAP)'!$B:$B,StatusPGundertakeSourceCluster!$H$2),IF($H$2="Mindanao",COUNTIFS('SP List (I-REAP)'!$I:$I,StatusPGundertakeSourceCluster!$A39,'SP List (I-REAP)'!$Q:$Q,StatusPGundertakeSourceCluster!$A$37,'SP List (I-REAP)'!$B:$B,StatusPGundertakeSourceCluster!$H$2))))))</f>
        <v>0</v>
      </c>
      <c r="C39" s="125" t="str">
        <f>IF($H$2="Entire Portfolio",SUMIFS('SP List (I-REAP)'!$AA:$AA,'SP List (I-REAP)'!$I:$I,StatusPGundertakeSourceCluster!$A39,'SP List (I-REAP)'!$Q:$Q,StatusPGundertakeSourceCluster!$A$37),IF($H$2="Luzon A",SUMIFS('SP List (I-REAP)'!$AA:$AA,'SP List (I-REAP)'!$I:$I,StatusPGundertakeSourceCluster!$A39,'SP List (I-REAP)'!$Q:$Q,StatusPGundertakeSourceCluster!$A$37,'SP List (I-REAP)'!$B:$B,StatusPGundertakeSourceCluster!$H$2),IF($H$2="Luzon B",SUMIFS('SP List (I-REAP)'!$AA:$AA,'SP List (I-REAP)'!$I:$I,StatusPGundertakeSourceCluster!$A39,'SP List (I-REAP)'!$Q:$Q,StatusPGundertakeSourceCluster!$A$37,'SP List (I-REAP)'!$B:$B,StatusPGundertakeSourceCluster!$H$2),IF($H$2="Visayas",SUMIFS('SP List (I-REAP)'!$AA:$AA,'SP List (I-REAP)'!$I:$I,StatusPGundertakeSourceCluster!$A39,'SP List (I-REAP)'!$Q:$Q,StatusPGundertakeSourceCluster!$A$37,'SP List (I-REAP)'!$B:$B,StatusPGundertakeSourceCluster!$H$2),IF($H$2="Mindanao",SUMIFS('SP List (I-REAP)'!$AA:$AA,'SP List (I-REAP)'!$I:$I,StatusPGundertakeSourceCluster!$A39,'SP List (I-REAP)'!$Q:$Q,StatusPGundertakeSourceCluster!$A$37,'SP List (I-REAP)'!$B:$B,StatusPGundertakeSourceCluster!$H$2))))))</f>
        <v>0</v>
      </c>
      <c r="D39" s="125" t="str">
        <f>IF($H$2="Entire Portfolio",SUMIFS('SP List (I-REAP)'!$AD:$AD,'SP List (I-REAP)'!$I:$I,StatusPGundertakeSourceCluster!$A39,'SP List (I-REAP)'!$Q:$Q,StatusPGundertakeSourceCluster!$A$37),IF($H$2="Luzon A",SUMIFS('SP List (I-REAP)'!$AD:$AD,'SP List (I-REAP)'!$I:$I,StatusPGundertakeSourceCluster!$A39,'SP List (I-REAP)'!$Q:$Q,StatusPGundertakeSourceCluster!$A$37,'SP List (I-REAP)'!$B:$B,StatusPGundertakeSourceCluster!$H$2),IF($H$2="Luzon B",SUMIFS('SP List (I-REAP)'!$AD:$AD,'SP List (I-REAP)'!$I:$I,StatusPGundertakeSourceCluster!$A39,'SP List (I-REAP)'!$Q:$Q,StatusPGundertakeSourceCluster!$A$37,'SP List (I-REAP)'!$B:$B,StatusPGundertakeSourceCluster!$H$2),IF($H$2="Visayas",SUMIFS('SP List (I-REAP)'!$AD:$AD,'SP List (I-REAP)'!$I:$I,StatusPGundertakeSourceCluster!$A39,'SP List (I-REAP)'!$Q:$Q,StatusPGundertakeSourceCluster!$A$37,'SP List (I-REAP)'!$B:$B,StatusPGundertakeSourceCluster!$H$2),IF($H$2="Mindanao",SUMIFS('SP List (I-REAP)'!$AD:$AD,'SP List (I-REAP)'!$I:$I,StatusPGundertakeSourceCluster!$A39,'SP List (I-REAP)'!$Q:$Q,StatusPGundertakeSourceCluster!$A$37,'SP List (I-REAP)'!$B:$B,StatusPGundertakeSourceCluster!$H$2))))))</f>
        <v>0</v>
      </c>
      <c r="E39" s="169" t="str">
        <f>IF($H$2="Entire Portfolio",SUMIFS('SP List (I-REAP)'!$K:$K,'SP List (I-REAP)'!$I:$I,StatusPGundertakeSourceCluster!$A39,'SP List (I-REAP)'!$Q:$Q,StatusPGundertakeSourceCluster!$A$37),IF($H$2="Luzon A",SUMIFS('SP List (I-REAP)'!$K:$K,'SP List (I-REAP)'!$I:$I,StatusPGundertakeSourceCluster!$A39,'SP List (I-REAP)'!$Q:$Q,StatusPGundertakeSourceCluster!$A$37,'SP List (I-REAP)'!$B:$B,$H$2),IF($H$2="Luzon B",SUMIFS('SP List (I-REAP)'!$K:$K,'SP List (I-REAP)'!$I:$I,StatusPGundertakeSourceCluster!$A39,'SP List (I-REAP)'!$Q:$Q,StatusPGundertakeSourceCluster!$A$37,'SP List (I-REAP)'!$B:$B,$H$2),IF($H$2="Visayas",SUMIFS('SP List (I-REAP)'!$K:$K,'SP List (I-REAP)'!$I:$I,StatusPGundertakeSourceCluster!$A39,'SP List (I-REAP)'!$Q:$Q,StatusPGundertakeSourceCluster!$A$37,'SP List (I-REAP)'!$B:$B,$H$2),IF($H$2="Mindanao",SUMIFS('SP List (I-REAP)'!$K:$K,'SP List (I-REAP)'!$I:$I,StatusPGundertakeSourceCluster!$A39,'SP List (I-REAP)'!$Q:$Q,StatusPGundertakeSourceCluster!$A$37,'SP List (I-REAP)'!$B:$B,$H$2))))))/1000000</f>
        <v>0</v>
      </c>
      <c r="F39" s="169" t="str">
        <f>IF($H$2="Entire Portfolio",SUMIFS('SP List (I-REAP)'!$L:$L,'SP List (I-REAP)'!$I:$I,StatusPGundertakeSourceCluster!$A39,'SP List (I-REAP)'!$Q:$Q,StatusPGundertakeSourceCluster!$A$37),IF($H$2="Luzon A",SUMIFS('SP List (I-REAP)'!$L:$L,'SP List (I-REAP)'!$I:$I,StatusPGundertakeSourceCluster!$A39,'SP List (I-REAP)'!$Q:$Q,StatusPGundertakeSourceCluster!$A$37,'SP List (I-REAP)'!$B:$B,$H$2),IF($H$2="Luzon B",SUMIFS('SP List (I-REAP)'!$L:$L,'SP List (I-REAP)'!$I:$I,StatusPGundertakeSourceCluster!$A39,'SP List (I-REAP)'!$Q:$Q,StatusPGundertakeSourceCluster!$A$37,'SP List (I-REAP)'!$B:$B,$H$2),IF($H$2="Visayas",SUMIFS('SP List (I-REAP)'!$L:$L,'SP List (I-REAP)'!$I:$I,StatusPGundertakeSourceCluster!$A39,'SP List (I-REAP)'!$Q:$Q,StatusPGundertakeSourceCluster!$A$37,'SP List (I-REAP)'!$B:$B,$H$2),IF($H$2="Mindanao",SUMIFS('SP List (I-REAP)'!$L:$L,'SP List (I-REAP)'!$I:$I,StatusPGundertakeSourceCluster!$A39,'SP List (I-REAP)'!$Q:$Q,StatusPGundertakeSourceCluster!$A$37,'SP List (I-REAP)'!$B:$B,$H$2))))))/1000000</f>
        <v>0</v>
      </c>
      <c r="G39" s="169" t="str">
        <f>IF($H$2="Entire Portfolio",SUMIFS('SP List (I-REAP)'!$M:$M,'SP List (I-REAP)'!$I:$I,StatusPGundertakeSourceCluster!$A39,'SP List (I-REAP)'!$Q:$Q,StatusPGundertakeSourceCluster!$A$37),IF($H$2="Luzon A",SUMIFS('SP List (I-REAP)'!$M:$M,'SP List (I-REAP)'!$I:$I,StatusPGundertakeSourceCluster!$A39,'SP List (I-REAP)'!$Q:$Q,StatusPGundertakeSourceCluster!$A$37,'SP List (I-REAP)'!$B:$B,$H$2),IF($H$2="Luzon B",SUMIFS('SP List (I-REAP)'!$M:$M,'SP List (I-REAP)'!$I:$I,StatusPGundertakeSourceCluster!$A39,'SP List (I-REAP)'!$Q:$Q,StatusPGundertakeSourceCluster!$A$37,'SP List (I-REAP)'!$B:$B,$H$2),IF($H$2="Visayas",SUMIFS('SP List (I-REAP)'!$M:$M,'SP List (I-REAP)'!$I:$I,StatusPGundertakeSourceCluster!$A39,'SP List (I-REAP)'!$Q:$Q,StatusPGundertakeSourceCluster!$A$37,'SP List (I-REAP)'!$B:$B,$H$2),IF($H$2="Mindanao",SUMIFS('SP List (I-REAP)'!$M:$M,'SP List (I-REAP)'!$I:$I,StatusPGundertakeSourceCluster!$A39,'SP List (I-REAP)'!$Q:$Q,StatusPGundertakeSourceCluster!$A$37,'SP List (I-REAP)'!$B:$B,$H$2))))))/1000000</f>
        <v>0</v>
      </c>
      <c r="H39" s="94" t="str">
        <f>+E39+G39</f>
        <v>0</v>
      </c>
      <c r="I39" s="169" t="str">
        <f>IF($H$2="Entire Portfolio",SUMIFS('SP List (I-REAP)'!$N:$N,'SP List (I-REAP)'!$I:$I,StatusPGundertakeSourceCluster!$A39,'SP List (I-REAP)'!$Q:$Q,StatusPGundertakeSourceCluster!$A$37),IF($H$2="Luzon A",SUMIFS('SP List (I-REAP)'!$N:$N,'SP List (I-REAP)'!$I:$I,StatusPGundertakeSourceCluster!$A39,'SP List (I-REAP)'!$Q:$Q,StatusPGundertakeSourceCluster!$A$37,'SP List (I-REAP)'!$B:$B,$H$2),IF($H$2="Luzon B",SUMIFS('SP List (I-REAP)'!$N:$N,'SP List (I-REAP)'!$I:$I,StatusPGundertakeSourceCluster!$A39,'SP List (I-REAP)'!$Q:$Q,StatusPGundertakeSourceCluster!$A$37,'SP List (I-REAP)'!$B:$B,$H$2),IF($H$2="Visayas",SUMIFS('SP List (I-REAP)'!$N:$N,'SP List (I-REAP)'!$I:$I,StatusPGundertakeSourceCluster!$A39,'SP List (I-REAP)'!$Q:$Q,StatusPGundertakeSourceCluster!$A$37,'SP List (I-REAP)'!$B:$B,$H$2),IF($H$2="Mindanao",SUMIFS('SP List (I-REAP)'!$N:$N,'SP List (I-REAP)'!$I:$I,StatusPGundertakeSourceCluster!$A39,'SP List (I-REAP)'!$Q:$Q,StatusPGundertakeSourceCluster!$A$37,'SP List (I-REAP)'!$B:$B,$H$2))))))/1000000</f>
        <v>0</v>
      </c>
      <c r="J39" s="94" t="str">
        <f>+H39+F39+I39</f>
        <v>0</v>
      </c>
      <c r="K39" s="109"/>
      <c r="P39" s="115"/>
    </row>
    <row r="40" spans="1:16" customHeight="1" ht="14.25" s="110" customFormat="1">
      <c r="A40" s="162" t="s">
        <v>16</v>
      </c>
      <c r="B40" s="93" t="str">
        <f>IF($H$2="Entire Portfolio",COUNTIFS('SP List (I-REAP)'!$I:$I,StatusPGundertakeSourceCluster!$A40,'SP List (I-REAP)'!$Q:$Q,StatusPGundertakeSourceCluster!$A$37),IF($H$2="Luzon A",COUNTIFS('SP List (I-REAP)'!$I:$I,StatusPGundertakeSourceCluster!$A40,'SP List (I-REAP)'!$Q:$Q,StatusPGundertakeSourceCluster!$A$37,'SP List (I-REAP)'!$B:$B,StatusPGundertakeSourceCluster!$H$2),IF($H$2="Luzon B",COUNTIFS('SP List (I-REAP)'!$I:$I,StatusPGundertakeSourceCluster!$A40,'SP List (I-REAP)'!$Q:$Q,StatusPGundertakeSourceCluster!$A$37,'SP List (I-REAP)'!$B:$B,StatusPGundertakeSourceCluster!$H$2),IF($H$2="Visayas",COUNTIFS('SP List (I-REAP)'!$I:$I,StatusPGundertakeSourceCluster!$A40,'SP List (I-REAP)'!$Q:$Q,StatusPGundertakeSourceCluster!$A$37,'SP List (I-REAP)'!$B:$B,StatusPGundertakeSourceCluster!$H$2),IF($H$2="Mindanao",COUNTIFS('SP List (I-REAP)'!$I:$I,StatusPGundertakeSourceCluster!$A40,'SP List (I-REAP)'!$Q:$Q,StatusPGundertakeSourceCluster!$A$37,'SP List (I-REAP)'!$B:$B,StatusPGundertakeSourceCluster!$H$2))))))</f>
        <v>0</v>
      </c>
      <c r="C40" s="125" t="str">
        <f>IF($H$2="Entire Portfolio",SUMIFS('SP List (I-REAP)'!$AA:$AA,'SP List (I-REAP)'!$I:$I,StatusPGundertakeSourceCluster!$A40,'SP List (I-REAP)'!$Q:$Q,StatusPGundertakeSourceCluster!$A$37),IF($H$2="Luzon A",SUMIFS('SP List (I-REAP)'!$AA:$AA,'SP List (I-REAP)'!$I:$I,StatusPGundertakeSourceCluster!$A40,'SP List (I-REAP)'!$Q:$Q,StatusPGundertakeSourceCluster!$A$37,'SP List (I-REAP)'!$B:$B,StatusPGundertakeSourceCluster!$H$2),IF($H$2="Luzon B",SUMIFS('SP List (I-REAP)'!$AA:$AA,'SP List (I-REAP)'!$I:$I,StatusPGundertakeSourceCluster!$A40,'SP List (I-REAP)'!$Q:$Q,StatusPGundertakeSourceCluster!$A$37,'SP List (I-REAP)'!$B:$B,StatusPGundertakeSourceCluster!$H$2),IF($H$2="Visayas",SUMIFS('SP List (I-REAP)'!$AA:$AA,'SP List (I-REAP)'!$I:$I,StatusPGundertakeSourceCluster!$A40,'SP List (I-REAP)'!$Q:$Q,StatusPGundertakeSourceCluster!$A$37,'SP List (I-REAP)'!$B:$B,StatusPGundertakeSourceCluster!$H$2),IF($H$2="Mindanao",SUMIFS('SP List (I-REAP)'!$AA:$AA,'SP List (I-REAP)'!$I:$I,StatusPGundertakeSourceCluster!$A40,'SP List (I-REAP)'!$Q:$Q,StatusPGundertakeSourceCluster!$A$37,'SP List (I-REAP)'!$B:$B,StatusPGundertakeSourceCluster!$H$2))))))</f>
        <v>0</v>
      </c>
      <c r="D40" s="125" t="str">
        <f>IF($H$2="Entire Portfolio",SUMIFS('SP List (I-REAP)'!$AD:$AD,'SP List (I-REAP)'!$I:$I,StatusPGundertakeSourceCluster!$A40,'SP List (I-REAP)'!$Q:$Q,StatusPGundertakeSourceCluster!$A$37),IF($H$2="Luzon A",SUMIFS('SP List (I-REAP)'!$AD:$AD,'SP List (I-REAP)'!$I:$I,StatusPGundertakeSourceCluster!$A40,'SP List (I-REAP)'!$Q:$Q,StatusPGundertakeSourceCluster!$A$37,'SP List (I-REAP)'!$B:$B,StatusPGundertakeSourceCluster!$H$2),IF($H$2="Luzon B",SUMIFS('SP List (I-REAP)'!$AD:$AD,'SP List (I-REAP)'!$I:$I,StatusPGundertakeSourceCluster!$A40,'SP List (I-REAP)'!$Q:$Q,StatusPGundertakeSourceCluster!$A$37,'SP List (I-REAP)'!$B:$B,StatusPGundertakeSourceCluster!$H$2),IF($H$2="Visayas",SUMIFS('SP List (I-REAP)'!$AD:$AD,'SP List (I-REAP)'!$I:$I,StatusPGundertakeSourceCluster!$A40,'SP List (I-REAP)'!$Q:$Q,StatusPGundertakeSourceCluster!$A$37,'SP List (I-REAP)'!$B:$B,StatusPGundertakeSourceCluster!$H$2),IF($H$2="Mindanao",SUMIFS('SP List (I-REAP)'!$AD:$AD,'SP List (I-REAP)'!$I:$I,StatusPGundertakeSourceCluster!$A40,'SP List (I-REAP)'!$Q:$Q,StatusPGundertakeSourceCluster!$A$37,'SP List (I-REAP)'!$B:$B,StatusPGundertakeSourceCluster!$H$2))))))</f>
        <v>0</v>
      </c>
      <c r="E40" s="169" t="str">
        <f>IF($H$2="Entire Portfolio",SUMIFS('SP List (I-REAP)'!$K:$K,'SP List (I-REAP)'!$I:$I,StatusPGundertakeSourceCluster!$A40,'SP List (I-REAP)'!$Q:$Q,StatusPGundertakeSourceCluster!$A$37),IF($H$2="Luzon A",SUMIFS('SP List (I-REAP)'!$K:$K,'SP List (I-REAP)'!$I:$I,StatusPGundertakeSourceCluster!$A40,'SP List (I-REAP)'!$Q:$Q,StatusPGundertakeSourceCluster!$A$37,'SP List (I-REAP)'!$B:$B,$H$2),IF($H$2="Luzon B",SUMIFS('SP List (I-REAP)'!$K:$K,'SP List (I-REAP)'!$I:$I,StatusPGundertakeSourceCluster!$A40,'SP List (I-REAP)'!$Q:$Q,StatusPGundertakeSourceCluster!$A$37,'SP List (I-REAP)'!$B:$B,$H$2),IF($H$2="Visayas",SUMIFS('SP List (I-REAP)'!$K:$K,'SP List (I-REAP)'!$I:$I,StatusPGundertakeSourceCluster!$A40,'SP List (I-REAP)'!$Q:$Q,StatusPGundertakeSourceCluster!$A$37,'SP List (I-REAP)'!$B:$B,$H$2),IF($H$2="Mindanao",SUMIFS('SP List (I-REAP)'!$K:$K,'SP List (I-REAP)'!$I:$I,StatusPGundertakeSourceCluster!$A40,'SP List (I-REAP)'!$Q:$Q,StatusPGundertakeSourceCluster!$A$37,'SP List (I-REAP)'!$B:$B,$H$2))))))/1000000</f>
        <v>0</v>
      </c>
      <c r="F40" s="169" t="str">
        <f>IF($H$2="Entire Portfolio",SUMIFS('SP List (I-REAP)'!$L:$L,'SP List (I-REAP)'!$I:$I,StatusPGundertakeSourceCluster!$A40,'SP List (I-REAP)'!$Q:$Q,StatusPGundertakeSourceCluster!$A$37),IF($H$2="Luzon A",SUMIFS('SP List (I-REAP)'!$L:$L,'SP List (I-REAP)'!$I:$I,StatusPGundertakeSourceCluster!$A40,'SP List (I-REAP)'!$Q:$Q,StatusPGundertakeSourceCluster!$A$37,'SP List (I-REAP)'!$B:$B,$H$2),IF($H$2="Luzon B",SUMIFS('SP List (I-REAP)'!$L:$L,'SP List (I-REAP)'!$I:$I,StatusPGundertakeSourceCluster!$A40,'SP List (I-REAP)'!$Q:$Q,StatusPGundertakeSourceCluster!$A$37,'SP List (I-REAP)'!$B:$B,$H$2),IF($H$2="Visayas",SUMIFS('SP List (I-REAP)'!$L:$L,'SP List (I-REAP)'!$I:$I,StatusPGundertakeSourceCluster!$A40,'SP List (I-REAP)'!$Q:$Q,StatusPGundertakeSourceCluster!$A$37,'SP List (I-REAP)'!$B:$B,$H$2),IF($H$2="Mindanao",SUMIFS('SP List (I-REAP)'!$L:$L,'SP List (I-REAP)'!$I:$I,StatusPGundertakeSourceCluster!$A40,'SP List (I-REAP)'!$Q:$Q,StatusPGundertakeSourceCluster!$A$37,'SP List (I-REAP)'!$B:$B,$H$2))))))/1000000</f>
        <v>0</v>
      </c>
      <c r="G40" s="169" t="str">
        <f>IF($H$2="Entire Portfolio",SUMIFS('SP List (I-REAP)'!$M:$M,'SP List (I-REAP)'!$I:$I,StatusPGundertakeSourceCluster!$A40,'SP List (I-REAP)'!$Q:$Q,StatusPGundertakeSourceCluster!$A$37),IF($H$2="Luzon A",SUMIFS('SP List (I-REAP)'!$M:$M,'SP List (I-REAP)'!$I:$I,StatusPGundertakeSourceCluster!$A40,'SP List (I-REAP)'!$Q:$Q,StatusPGundertakeSourceCluster!$A$37,'SP List (I-REAP)'!$B:$B,$H$2),IF($H$2="Luzon B",SUMIFS('SP List (I-REAP)'!$M:$M,'SP List (I-REAP)'!$I:$I,StatusPGundertakeSourceCluster!$A40,'SP List (I-REAP)'!$Q:$Q,StatusPGundertakeSourceCluster!$A$37,'SP List (I-REAP)'!$B:$B,$H$2),IF($H$2="Visayas",SUMIFS('SP List (I-REAP)'!$M:$M,'SP List (I-REAP)'!$I:$I,StatusPGundertakeSourceCluster!$A40,'SP List (I-REAP)'!$Q:$Q,StatusPGundertakeSourceCluster!$A$37,'SP List (I-REAP)'!$B:$B,$H$2),IF($H$2="Mindanao",SUMIFS('SP List (I-REAP)'!$M:$M,'SP List (I-REAP)'!$I:$I,StatusPGundertakeSourceCluster!$A40,'SP List (I-REAP)'!$Q:$Q,StatusPGundertakeSourceCluster!$A$37,'SP List (I-REAP)'!$B:$B,$H$2))))))/1000000</f>
        <v>0</v>
      </c>
      <c r="H40" s="94" t="str">
        <f>+E40+G40</f>
        <v>0</v>
      </c>
      <c r="I40" s="169" t="str">
        <f>IF($H$2="Entire Portfolio",SUMIFS('SP List (I-REAP)'!$N:$N,'SP List (I-REAP)'!$I:$I,StatusPGundertakeSourceCluster!$A40,'SP List (I-REAP)'!$Q:$Q,StatusPGundertakeSourceCluster!$A$37),IF($H$2="Luzon A",SUMIFS('SP List (I-REAP)'!$N:$N,'SP List (I-REAP)'!$I:$I,StatusPGundertakeSourceCluster!$A40,'SP List (I-REAP)'!$Q:$Q,StatusPGundertakeSourceCluster!$A$37,'SP List (I-REAP)'!$B:$B,$H$2),IF($H$2="Luzon B",SUMIFS('SP List (I-REAP)'!$N:$N,'SP List (I-REAP)'!$I:$I,StatusPGundertakeSourceCluster!$A40,'SP List (I-REAP)'!$Q:$Q,StatusPGundertakeSourceCluster!$A$37,'SP List (I-REAP)'!$B:$B,$H$2),IF($H$2="Visayas",SUMIFS('SP List (I-REAP)'!$N:$N,'SP List (I-REAP)'!$I:$I,StatusPGundertakeSourceCluster!$A40,'SP List (I-REAP)'!$Q:$Q,StatusPGundertakeSourceCluster!$A$37,'SP List (I-REAP)'!$B:$B,$H$2),IF($H$2="Mindanao",SUMIFS('SP List (I-REAP)'!$N:$N,'SP List (I-REAP)'!$I:$I,StatusPGundertakeSourceCluster!$A40,'SP List (I-REAP)'!$Q:$Q,StatusPGundertakeSourceCluster!$A$37,'SP List (I-REAP)'!$B:$B,$H$2))))))/1000000</f>
        <v>0</v>
      </c>
      <c r="J40" s="94" t="str">
        <f>+H40+F40+I40</f>
        <v>0</v>
      </c>
      <c r="K40" s="109"/>
      <c r="P40" s="115"/>
    </row>
    <row r="41" spans="1:16" customHeight="1" ht="14.25" s="110" customFormat="1">
      <c r="A41" s="162" t="s">
        <v>20</v>
      </c>
      <c r="B41" s="93" t="str">
        <f>IF($H$2="Entire Portfolio",COUNTIFS('SP List (I-REAP)'!$I:$I,StatusPGundertakeSourceCluster!$A41,'SP List (I-REAP)'!$Q:$Q,StatusPGundertakeSourceCluster!$A$37),IF($H$2="Luzon A",COUNTIFS('SP List (I-REAP)'!$I:$I,StatusPGundertakeSourceCluster!$A41,'SP List (I-REAP)'!$Q:$Q,StatusPGundertakeSourceCluster!$A$37,'SP List (I-REAP)'!$B:$B,StatusPGundertakeSourceCluster!$H$2),IF($H$2="Luzon B",COUNTIFS('SP List (I-REAP)'!$I:$I,StatusPGundertakeSourceCluster!$A41,'SP List (I-REAP)'!$Q:$Q,StatusPGundertakeSourceCluster!$A$37,'SP List (I-REAP)'!$B:$B,StatusPGundertakeSourceCluster!$H$2),IF($H$2="Visayas",COUNTIFS('SP List (I-REAP)'!$I:$I,StatusPGundertakeSourceCluster!$A41,'SP List (I-REAP)'!$Q:$Q,StatusPGundertakeSourceCluster!$A$37,'SP List (I-REAP)'!$B:$B,StatusPGundertakeSourceCluster!$H$2),IF($H$2="Mindanao",COUNTIFS('SP List (I-REAP)'!$I:$I,StatusPGundertakeSourceCluster!$A41,'SP List (I-REAP)'!$Q:$Q,StatusPGundertakeSourceCluster!$A$37,'SP List (I-REAP)'!$B:$B,StatusPGundertakeSourceCluster!$H$2))))))</f>
        <v>0</v>
      </c>
      <c r="C41" s="125" t="str">
        <f>IF($H$2="Entire Portfolio",SUMIFS('SP List (I-REAP)'!$AA:$AA,'SP List (I-REAP)'!$I:$I,StatusPGundertakeSourceCluster!$A41,'SP List (I-REAP)'!$Q:$Q,StatusPGundertakeSourceCluster!$A$37),IF($H$2="Luzon A",SUMIFS('SP List (I-REAP)'!$AA:$AA,'SP List (I-REAP)'!$I:$I,StatusPGundertakeSourceCluster!$A41,'SP List (I-REAP)'!$Q:$Q,StatusPGundertakeSourceCluster!$A$37,'SP List (I-REAP)'!$B:$B,StatusPGundertakeSourceCluster!$H$2),IF($H$2="Luzon B",SUMIFS('SP List (I-REAP)'!$AA:$AA,'SP List (I-REAP)'!$I:$I,StatusPGundertakeSourceCluster!$A41,'SP List (I-REAP)'!$Q:$Q,StatusPGundertakeSourceCluster!$A$37,'SP List (I-REAP)'!$B:$B,StatusPGundertakeSourceCluster!$H$2),IF($H$2="Visayas",SUMIFS('SP List (I-REAP)'!$AA:$AA,'SP List (I-REAP)'!$I:$I,StatusPGundertakeSourceCluster!$A41,'SP List (I-REAP)'!$Q:$Q,StatusPGundertakeSourceCluster!$A$37,'SP List (I-REAP)'!$B:$B,StatusPGundertakeSourceCluster!$H$2),IF($H$2="Mindanao",SUMIFS('SP List (I-REAP)'!$AA:$AA,'SP List (I-REAP)'!$I:$I,StatusPGundertakeSourceCluster!$A41,'SP List (I-REAP)'!$Q:$Q,StatusPGundertakeSourceCluster!$A$37,'SP List (I-REAP)'!$B:$B,StatusPGundertakeSourceCluster!$H$2))))))</f>
        <v>0</v>
      </c>
      <c r="D41" s="125" t="str">
        <f>IF($H$2="Entire Portfolio",SUMIFS('SP List (I-REAP)'!$AD:$AD,'SP List (I-REAP)'!$I:$I,StatusPGundertakeSourceCluster!$A41,'SP List (I-REAP)'!$Q:$Q,StatusPGundertakeSourceCluster!$A$37),IF($H$2="Luzon A",SUMIFS('SP List (I-REAP)'!$AD:$AD,'SP List (I-REAP)'!$I:$I,StatusPGundertakeSourceCluster!$A41,'SP List (I-REAP)'!$Q:$Q,StatusPGundertakeSourceCluster!$A$37,'SP List (I-REAP)'!$B:$B,StatusPGundertakeSourceCluster!$H$2),IF($H$2="Luzon B",SUMIFS('SP List (I-REAP)'!$AD:$AD,'SP List (I-REAP)'!$I:$I,StatusPGundertakeSourceCluster!$A41,'SP List (I-REAP)'!$Q:$Q,StatusPGundertakeSourceCluster!$A$37,'SP List (I-REAP)'!$B:$B,StatusPGundertakeSourceCluster!$H$2),IF($H$2="Visayas",SUMIFS('SP List (I-REAP)'!$AD:$AD,'SP List (I-REAP)'!$I:$I,StatusPGundertakeSourceCluster!$A41,'SP List (I-REAP)'!$Q:$Q,StatusPGundertakeSourceCluster!$A$37,'SP List (I-REAP)'!$B:$B,StatusPGundertakeSourceCluster!$H$2),IF($H$2="Mindanao",SUMIFS('SP List (I-REAP)'!$AD:$AD,'SP List (I-REAP)'!$I:$I,StatusPGundertakeSourceCluster!$A41,'SP List (I-REAP)'!$Q:$Q,StatusPGundertakeSourceCluster!$A$37,'SP List (I-REAP)'!$B:$B,StatusPGundertakeSourceCluster!$H$2))))))</f>
        <v>0</v>
      </c>
      <c r="E41" s="169" t="str">
        <f>IF($H$2="Entire Portfolio",SUMIFS('SP List (I-REAP)'!$K:$K,'SP List (I-REAP)'!$I:$I,StatusPGundertakeSourceCluster!$A41,'SP List (I-REAP)'!$Q:$Q,StatusPGundertakeSourceCluster!$A$37),IF($H$2="Luzon A",SUMIFS('SP List (I-REAP)'!$K:$K,'SP List (I-REAP)'!$I:$I,StatusPGundertakeSourceCluster!$A41,'SP List (I-REAP)'!$Q:$Q,StatusPGundertakeSourceCluster!$A$37,'SP List (I-REAP)'!$B:$B,$H$2),IF($H$2="Luzon B",SUMIFS('SP List (I-REAP)'!$K:$K,'SP List (I-REAP)'!$I:$I,StatusPGundertakeSourceCluster!$A41,'SP List (I-REAP)'!$Q:$Q,StatusPGundertakeSourceCluster!$A$37,'SP List (I-REAP)'!$B:$B,$H$2),IF($H$2="Visayas",SUMIFS('SP List (I-REAP)'!$K:$K,'SP List (I-REAP)'!$I:$I,StatusPGundertakeSourceCluster!$A41,'SP List (I-REAP)'!$Q:$Q,StatusPGundertakeSourceCluster!$A$37,'SP List (I-REAP)'!$B:$B,$H$2),IF($H$2="Mindanao",SUMIFS('SP List (I-REAP)'!$K:$K,'SP List (I-REAP)'!$I:$I,StatusPGundertakeSourceCluster!$A41,'SP List (I-REAP)'!$Q:$Q,StatusPGundertakeSourceCluster!$A$37,'SP List (I-REAP)'!$B:$B,$H$2))))))/1000000</f>
        <v>0</v>
      </c>
      <c r="F41" s="169" t="str">
        <f>IF($H$2="Entire Portfolio",SUMIFS('SP List (I-REAP)'!$L:$L,'SP List (I-REAP)'!$I:$I,StatusPGundertakeSourceCluster!$A41,'SP List (I-REAP)'!$Q:$Q,StatusPGundertakeSourceCluster!$A$37),IF($H$2="Luzon A",SUMIFS('SP List (I-REAP)'!$L:$L,'SP List (I-REAP)'!$I:$I,StatusPGundertakeSourceCluster!$A41,'SP List (I-REAP)'!$Q:$Q,StatusPGundertakeSourceCluster!$A$37,'SP List (I-REAP)'!$B:$B,$H$2),IF($H$2="Luzon B",SUMIFS('SP List (I-REAP)'!$L:$L,'SP List (I-REAP)'!$I:$I,StatusPGundertakeSourceCluster!$A41,'SP List (I-REAP)'!$Q:$Q,StatusPGundertakeSourceCluster!$A$37,'SP List (I-REAP)'!$B:$B,$H$2),IF($H$2="Visayas",SUMIFS('SP List (I-REAP)'!$L:$L,'SP List (I-REAP)'!$I:$I,StatusPGundertakeSourceCluster!$A41,'SP List (I-REAP)'!$Q:$Q,StatusPGundertakeSourceCluster!$A$37,'SP List (I-REAP)'!$B:$B,$H$2),IF($H$2="Mindanao",SUMIFS('SP List (I-REAP)'!$L:$L,'SP List (I-REAP)'!$I:$I,StatusPGundertakeSourceCluster!$A41,'SP List (I-REAP)'!$Q:$Q,StatusPGundertakeSourceCluster!$A$37,'SP List (I-REAP)'!$B:$B,$H$2))))))/1000000</f>
        <v>0</v>
      </c>
      <c r="G41" s="169" t="str">
        <f>IF($H$2="Entire Portfolio",SUMIFS('SP List (I-REAP)'!$M:$M,'SP List (I-REAP)'!$I:$I,StatusPGundertakeSourceCluster!$A41,'SP List (I-REAP)'!$Q:$Q,StatusPGundertakeSourceCluster!$A$37),IF($H$2="Luzon A",SUMIFS('SP List (I-REAP)'!$M:$M,'SP List (I-REAP)'!$I:$I,StatusPGundertakeSourceCluster!$A41,'SP List (I-REAP)'!$Q:$Q,StatusPGundertakeSourceCluster!$A$37,'SP List (I-REAP)'!$B:$B,$H$2),IF($H$2="Luzon B",SUMIFS('SP List (I-REAP)'!$M:$M,'SP List (I-REAP)'!$I:$I,StatusPGundertakeSourceCluster!$A41,'SP List (I-REAP)'!$Q:$Q,StatusPGundertakeSourceCluster!$A$37,'SP List (I-REAP)'!$B:$B,$H$2),IF($H$2="Visayas",SUMIFS('SP List (I-REAP)'!$M:$M,'SP List (I-REAP)'!$I:$I,StatusPGundertakeSourceCluster!$A41,'SP List (I-REAP)'!$Q:$Q,StatusPGundertakeSourceCluster!$A$37,'SP List (I-REAP)'!$B:$B,$H$2),IF($H$2="Mindanao",SUMIFS('SP List (I-REAP)'!$M:$M,'SP List (I-REAP)'!$I:$I,StatusPGundertakeSourceCluster!$A41,'SP List (I-REAP)'!$Q:$Q,StatusPGundertakeSourceCluster!$A$37,'SP List (I-REAP)'!$B:$B,$H$2))))))/1000000</f>
        <v>0</v>
      </c>
      <c r="H41" s="94" t="str">
        <f>+E41+G41</f>
        <v>0</v>
      </c>
      <c r="I41" s="169" t="str">
        <f>IF($H$2="Entire Portfolio",SUMIFS('SP List (I-REAP)'!$N:$N,'SP List (I-REAP)'!$I:$I,StatusPGundertakeSourceCluster!$A41,'SP List (I-REAP)'!$Q:$Q,StatusPGundertakeSourceCluster!$A$37),IF($H$2="Luzon A",SUMIFS('SP List (I-REAP)'!$N:$N,'SP List (I-REAP)'!$I:$I,StatusPGundertakeSourceCluster!$A41,'SP List (I-REAP)'!$Q:$Q,StatusPGundertakeSourceCluster!$A$37,'SP List (I-REAP)'!$B:$B,$H$2),IF($H$2="Luzon B",SUMIFS('SP List (I-REAP)'!$N:$N,'SP List (I-REAP)'!$I:$I,StatusPGundertakeSourceCluster!$A41,'SP List (I-REAP)'!$Q:$Q,StatusPGundertakeSourceCluster!$A$37,'SP List (I-REAP)'!$B:$B,$H$2),IF($H$2="Visayas",SUMIFS('SP List (I-REAP)'!$N:$N,'SP List (I-REAP)'!$I:$I,StatusPGundertakeSourceCluster!$A41,'SP List (I-REAP)'!$Q:$Q,StatusPGundertakeSourceCluster!$A$37,'SP List (I-REAP)'!$B:$B,$H$2),IF($H$2="Mindanao",SUMIFS('SP List (I-REAP)'!$N:$N,'SP List (I-REAP)'!$I:$I,StatusPGundertakeSourceCluster!$A41,'SP List (I-REAP)'!$Q:$Q,StatusPGundertakeSourceCluster!$A$37,'SP List (I-REAP)'!$B:$B,$H$2))))))/1000000</f>
        <v>0</v>
      </c>
      <c r="J41" s="94" t="str">
        <f>+H41+F41+I41</f>
        <v>0</v>
      </c>
      <c r="K41" s="109"/>
      <c r="P41" s="115"/>
    </row>
    <row r="42" spans="1:16" customHeight="1" ht="15">
      <c r="A42" s="111" t="s">
        <v>842</v>
      </c>
      <c r="B42" s="98" t="str">
        <f>SUM(B43:B46)</f>
        <v>0</v>
      </c>
      <c r="C42" s="129" t="str">
        <f>SUM(C43:C46)</f>
        <v>0</v>
      </c>
      <c r="D42" s="129" t="str">
        <f>SUM(D43:D46)</f>
        <v>0</v>
      </c>
      <c r="E42" s="108" t="str">
        <f>SUM(E43:E46)</f>
        <v>0</v>
      </c>
      <c r="F42" s="108" t="str">
        <f>SUM(F43:F46)</f>
        <v>0</v>
      </c>
      <c r="G42" s="108" t="str">
        <f>SUM(G43:G46)</f>
        <v>0</v>
      </c>
      <c r="H42" s="108" t="str">
        <f>SUM(H43:H46)</f>
        <v>0</v>
      </c>
      <c r="I42" s="108" t="str">
        <f>SUM(I43:I46)</f>
        <v>0</v>
      </c>
      <c r="J42" s="108" t="str">
        <f>SUM(J43:J46)</f>
        <v>0</v>
      </c>
      <c r="P42" s="115"/>
    </row>
    <row r="43" spans="1:16" customHeight="1" ht="16">
      <c r="A43" s="162" t="s">
        <v>7</v>
      </c>
      <c r="B43" s="93" t="str">
        <f>IF($H$2="Entire Portfolio",COUNTIFS('SP List (I-REAP)'!$I:$I,StatusPGundertakeSourceCluster!$A43,'SP List (I-REAP)'!$Q:$Q,StatusPGundertakeSourceCluster!$A$42),IF($H$2="Luzon A",COUNTIFS('SP List (I-REAP)'!$I:$I,StatusPGundertakeSourceCluster!$A43,'SP List (I-REAP)'!$Q:$Q,StatusPGundertakeSourceCluster!$A$42,'SP List (I-REAP)'!$B:$B,StatusPGundertakeSourceCluster!$H$2),IF($H$2="Luzon B",COUNTIFS('SP List (I-REAP)'!$I:$I,StatusPGundertakeSourceCluster!$A43,'SP List (I-REAP)'!$Q:$Q,StatusPGundertakeSourceCluster!$A$42,'SP List (I-REAP)'!$B:$B,StatusPGundertakeSourceCluster!$H$2),IF($H$2="Visayas",COUNTIFS('SP List (I-REAP)'!$I:$I,StatusPGundertakeSourceCluster!$A43,'SP List (I-REAP)'!$Q:$Q,StatusPGundertakeSourceCluster!$A$42,'SP List (I-REAP)'!$B:$B,StatusPGundertakeSourceCluster!$H$2),IF($H$2="Mindanao",COUNTIFS('SP List (I-REAP)'!$I:$I,StatusPGundertakeSourceCluster!$A43,'SP List (I-REAP)'!$Q:$Q,StatusPGundertakeSourceCluster!$A$42,'SP List (I-REAP)'!$B:$B,StatusPGundertakeSourceCluster!$H$2))))))</f>
        <v>0</v>
      </c>
      <c r="C43" s="125" t="str">
        <f>IF($H$2="Entire Portfolio",SUMIFS('SP List (I-REAP)'!$AA:$AA,'SP List (I-REAP)'!$I:$I,StatusPGundertakeSourceCluster!$A43,'SP List (I-REAP)'!$Q:$Q,StatusPGundertakeSourceCluster!$A$42),IF($H$2="Luzon A",SUMIFS('SP List (I-REAP)'!$AA:$AA,'SP List (I-REAP)'!$I:$I,StatusPGundertakeSourceCluster!$A43,'SP List (I-REAP)'!$Q:$Q,StatusPGundertakeSourceCluster!$A$42,'SP List (I-REAP)'!$B:$B,StatusPGundertakeSourceCluster!$H$2),IF($H$2="Luzon B",SUMIFS('SP List (I-REAP)'!$AA:$AA,'SP List (I-REAP)'!$I:$I,StatusPGundertakeSourceCluster!$A43,'SP List (I-REAP)'!$Q:$Q,StatusPGundertakeSourceCluster!$A$42,'SP List (I-REAP)'!$B:$B,StatusPGundertakeSourceCluster!$H$2),IF($H$2="Visayas",SUMIFS('SP List (I-REAP)'!$AA:$AA,'SP List (I-REAP)'!$I:$I,StatusPGundertakeSourceCluster!$A43,'SP List (I-REAP)'!$Q:$Q,StatusPGundertakeSourceCluster!$A$42,'SP List (I-REAP)'!$B:$B,StatusPGundertakeSourceCluster!$H$2),IF($H$2="Mindanao",SUMIFS('SP List (I-REAP)'!$AA:$AA,'SP List (I-REAP)'!$I:$I,StatusPGundertakeSourceCluster!$A43,'SP List (I-REAP)'!$Q:$Q,StatusPGundertakeSourceCluster!$A$42,'SP List (I-REAP)'!$B:$B,StatusPGundertakeSourceCluster!$H$2))))))</f>
        <v>0</v>
      </c>
      <c r="D43" s="125" t="str">
        <f>IF($H$2="Entire Portfolio",SUMIFS('SP List (I-REAP)'!$AD:$AD,'SP List (I-REAP)'!$I:$I,StatusPGundertakeSourceCluster!$A43,'SP List (I-REAP)'!$Q:$Q,StatusPGundertakeSourceCluster!$A$42),IF($H$2="Luzon A",SUMIFS('SP List (I-REAP)'!$AD:$AD,'SP List (I-REAP)'!$I:$I,StatusPGundertakeSourceCluster!$A43,'SP List (I-REAP)'!$Q:$Q,StatusPGundertakeSourceCluster!$A$42,'SP List (I-REAP)'!$B:$B,StatusPGundertakeSourceCluster!$H$2),IF($H$2="Luzon B",SUMIFS('SP List (I-REAP)'!$AD:$AD,'SP List (I-REAP)'!$I:$I,StatusPGundertakeSourceCluster!$A43,'SP List (I-REAP)'!$Q:$Q,StatusPGundertakeSourceCluster!$A$42,'SP List (I-REAP)'!$B:$B,StatusPGundertakeSourceCluster!$H$2),IF($H$2="Visayas",SUMIFS('SP List (I-REAP)'!$AD:$AD,'SP List (I-REAP)'!$I:$I,StatusPGundertakeSourceCluster!$A43,'SP List (I-REAP)'!$Q:$Q,StatusPGundertakeSourceCluster!$A$42,'SP List (I-REAP)'!$B:$B,StatusPGundertakeSourceCluster!$H$2),IF($H$2="Mindanao",SUMIFS('SP List (I-REAP)'!$AD:$AD,'SP List (I-REAP)'!$I:$I,StatusPGundertakeSourceCluster!$A43,'SP List (I-REAP)'!$Q:$Q,StatusPGundertakeSourceCluster!$A$42,'SP List (I-REAP)'!$B:$B,StatusPGundertakeSourceCluster!$H$2))))))</f>
        <v>0</v>
      </c>
      <c r="E43" s="169" t="str">
        <f>IF($H$2="Entire Portfolio",SUMIFS('SP List (I-REAP)'!$K:$K,'SP List (I-REAP)'!$I:$I,StatusPGundertakeSourceCluster!$A43,'SP List (I-REAP)'!$Q:$Q,StatusPGundertakeSourceCluster!$A$42),IF($H$2="Luzon A",SUMIFS('SP List (I-REAP)'!$K:$K,'SP List (I-REAP)'!$I:$I,StatusPGundertakeSourceCluster!$A43,'SP List (I-REAP)'!$Q:$Q,StatusPGundertakeSourceCluster!$A$42,'SP List (I-REAP)'!$B:$B,$H$2),IF($H$2="Luzon B",SUMIFS('SP List (I-REAP)'!$K:$K,'SP List (I-REAP)'!$I:$I,StatusPGundertakeSourceCluster!$A43,'SP List (I-REAP)'!$Q:$Q,StatusPGundertakeSourceCluster!$A$42,'SP List (I-REAP)'!$B:$B,$H$2),IF($H$2="Visayas",SUMIFS('SP List (I-REAP)'!$K:$K,'SP List (I-REAP)'!$I:$I,StatusPGundertakeSourceCluster!$A43,'SP List (I-REAP)'!$Q:$Q,StatusPGundertakeSourceCluster!$A$42,'SP List (I-REAP)'!$B:$B,$H$2),IF($H$2="Mindanao",SUMIFS('SP List (I-REAP)'!$K:$K,'SP List (I-REAP)'!$I:$I,StatusPGundertakeSourceCluster!$A43,'SP List (I-REAP)'!$Q:$Q,StatusPGundertakeSourceCluster!$A$42,'SP List (I-REAP)'!$B:$B,$H$2))))))/1000000</f>
        <v>0</v>
      </c>
      <c r="F43" s="169" t="str">
        <f>IF($H$2="Entire Portfolio",SUMIFS('SP List (I-REAP)'!$L:$L,'SP List (I-REAP)'!$I:$I,StatusPGundertakeSourceCluster!$A43,'SP List (I-REAP)'!$Q:$Q,StatusPGundertakeSourceCluster!$A$42),IF($H$2="Luzon A",SUMIFS('SP List (I-REAP)'!$L:$L,'SP List (I-REAP)'!$I:$I,StatusPGundertakeSourceCluster!$A43,'SP List (I-REAP)'!$Q:$Q,StatusPGundertakeSourceCluster!$A$42,'SP List (I-REAP)'!$B:$B,$H$2),IF($H$2="Luzon B",SUMIFS('SP List (I-REAP)'!$L:$L,'SP List (I-REAP)'!$I:$I,StatusPGundertakeSourceCluster!$A43,'SP List (I-REAP)'!$Q:$Q,StatusPGundertakeSourceCluster!$A$42,'SP List (I-REAP)'!$B:$B,$H$2),IF($H$2="Visayas",SUMIFS('SP List (I-REAP)'!$L:$L,'SP List (I-REAP)'!$I:$I,StatusPGundertakeSourceCluster!$A43,'SP List (I-REAP)'!$Q:$Q,StatusPGundertakeSourceCluster!$A$42,'SP List (I-REAP)'!$B:$B,$H$2),IF($H$2="Mindanao",SUMIFS('SP List (I-REAP)'!$L:$L,'SP List (I-REAP)'!$I:$I,StatusPGundertakeSourceCluster!$A43,'SP List (I-REAP)'!$Q:$Q,StatusPGundertakeSourceCluster!$A$42,'SP List (I-REAP)'!$B:$B,$H$2))))))/1000000</f>
        <v>0</v>
      </c>
      <c r="G43" s="169" t="str">
        <f>IF($H$2="Entire Portfolio",SUMIFS('SP List (I-REAP)'!$M:$M,'SP List (I-REAP)'!$I:$I,StatusPGundertakeSourceCluster!$A43,'SP List (I-REAP)'!$Q:$Q,StatusPGundertakeSourceCluster!$A$42),IF($H$2="Luzon A",SUMIFS('SP List (I-REAP)'!$M:$M,'SP List (I-REAP)'!$I:$I,StatusPGundertakeSourceCluster!$A43,'SP List (I-REAP)'!$Q:$Q,StatusPGundertakeSourceCluster!$A$42,'SP List (I-REAP)'!$B:$B,$H$2),IF($H$2="Luzon B",SUMIFS('SP List (I-REAP)'!$M:$M,'SP List (I-REAP)'!$I:$I,StatusPGundertakeSourceCluster!$A43,'SP List (I-REAP)'!$Q:$Q,StatusPGundertakeSourceCluster!$A$42,'SP List (I-REAP)'!$B:$B,$H$2),IF($H$2="Visayas",SUMIFS('SP List (I-REAP)'!$M:$M,'SP List (I-REAP)'!$I:$I,StatusPGundertakeSourceCluster!$A43,'SP List (I-REAP)'!$Q:$Q,StatusPGundertakeSourceCluster!$A$42,'SP List (I-REAP)'!$B:$B,$H$2),IF($H$2="Mindanao",SUMIFS('SP List (I-REAP)'!$M:$M,'SP List (I-REAP)'!$I:$I,StatusPGundertakeSourceCluster!$A43,'SP List (I-REAP)'!$Q:$Q,StatusPGundertakeSourceCluster!$A$42,'SP List (I-REAP)'!$B:$B,$H$2))))))/1000000</f>
        <v>0</v>
      </c>
      <c r="H43" s="94" t="str">
        <f>+E43+G43</f>
        <v>0</v>
      </c>
      <c r="I43" s="169" t="str">
        <f>IF($H$2="Entire Portfolio",SUMIFS('SP List (I-REAP)'!$N:$N,'SP List (I-REAP)'!$I:$I,StatusPGundertakeSourceCluster!$A43,'SP List (I-REAP)'!$Q:$Q,StatusPGundertakeSourceCluster!$A$42),IF($H$2="Luzon A",SUMIFS('SP List (I-REAP)'!$N:$N,'SP List (I-REAP)'!$I:$I,StatusPGundertakeSourceCluster!$A43,'SP List (I-REAP)'!$Q:$Q,StatusPGundertakeSourceCluster!$A$42,'SP List (I-REAP)'!$B:$B,$H$2),IF($H$2="Luzon B",SUMIFS('SP List (I-REAP)'!$N:$N,'SP List (I-REAP)'!$I:$I,StatusPGundertakeSourceCluster!$A43,'SP List (I-REAP)'!$Q:$Q,StatusPGundertakeSourceCluster!$A$42,'SP List (I-REAP)'!$B:$B,$H$2),IF($H$2="Visayas",SUMIFS('SP List (I-REAP)'!$N:$N,'SP List (I-REAP)'!$I:$I,StatusPGundertakeSourceCluster!$A43,'SP List (I-REAP)'!$Q:$Q,StatusPGundertakeSourceCluster!$A$42,'SP List (I-REAP)'!$B:$B,$H$2),IF($H$2="Mindanao",SUMIFS('SP List (I-REAP)'!$N:$N,'SP List (I-REAP)'!$I:$I,StatusPGundertakeSourceCluster!$A43,'SP List (I-REAP)'!$Q:$Q,StatusPGundertakeSourceCluster!$A$42,'SP List (I-REAP)'!$B:$B,$H$2))))))/1000000</f>
        <v>0</v>
      </c>
      <c r="J43" s="94" t="str">
        <f>+H43+F43+I43</f>
        <v>0</v>
      </c>
      <c r="P43" s="115"/>
    </row>
    <row r="44" spans="1:16" customHeight="1" ht="15">
      <c r="A44" s="162" t="s">
        <v>12</v>
      </c>
      <c r="B44" s="93" t="str">
        <f>IF($H$2="Entire Portfolio",COUNTIFS('SP List (I-REAP)'!$I:$I,StatusPGundertakeSourceCluster!$A44,'SP List (I-REAP)'!$Q:$Q,StatusPGundertakeSourceCluster!$A$42),IF($H$2="Luzon A",COUNTIFS('SP List (I-REAP)'!$I:$I,StatusPGundertakeSourceCluster!$A44,'SP List (I-REAP)'!$Q:$Q,StatusPGundertakeSourceCluster!$A$42,'SP List (I-REAP)'!$B:$B,StatusPGundertakeSourceCluster!$H$2),IF($H$2="Luzon B",COUNTIFS('SP List (I-REAP)'!$I:$I,StatusPGundertakeSourceCluster!$A44,'SP List (I-REAP)'!$Q:$Q,StatusPGundertakeSourceCluster!$A$42,'SP List (I-REAP)'!$B:$B,StatusPGundertakeSourceCluster!$H$2),IF($H$2="Visayas",COUNTIFS('SP List (I-REAP)'!$I:$I,StatusPGundertakeSourceCluster!$A44,'SP List (I-REAP)'!$Q:$Q,StatusPGundertakeSourceCluster!$A$42,'SP List (I-REAP)'!$B:$B,StatusPGundertakeSourceCluster!$H$2),IF($H$2="Mindanao",COUNTIFS('SP List (I-REAP)'!$I:$I,StatusPGundertakeSourceCluster!$A44,'SP List (I-REAP)'!$Q:$Q,StatusPGundertakeSourceCluster!$A$42,'SP List (I-REAP)'!$B:$B,StatusPGundertakeSourceCluster!$H$2))))))</f>
        <v>0</v>
      </c>
      <c r="C44" s="125" t="str">
        <f>IF($H$2="Entire Portfolio",SUMIFS('SP List (I-REAP)'!$AA:$AA,'SP List (I-REAP)'!$I:$I,StatusPGundertakeSourceCluster!$A44,'SP List (I-REAP)'!$Q:$Q,StatusPGundertakeSourceCluster!$A$42),IF($H$2="Luzon A",SUMIFS('SP List (I-REAP)'!$AA:$AA,'SP List (I-REAP)'!$I:$I,StatusPGundertakeSourceCluster!$A44,'SP List (I-REAP)'!$Q:$Q,StatusPGundertakeSourceCluster!$A$42,'SP List (I-REAP)'!$B:$B,StatusPGundertakeSourceCluster!$H$2),IF($H$2="Luzon B",SUMIFS('SP List (I-REAP)'!$AA:$AA,'SP List (I-REAP)'!$I:$I,StatusPGundertakeSourceCluster!$A44,'SP List (I-REAP)'!$Q:$Q,StatusPGundertakeSourceCluster!$A$42,'SP List (I-REAP)'!$B:$B,StatusPGundertakeSourceCluster!$H$2),IF($H$2="Visayas",SUMIFS('SP List (I-REAP)'!$AA:$AA,'SP List (I-REAP)'!$I:$I,StatusPGundertakeSourceCluster!$A44,'SP List (I-REAP)'!$Q:$Q,StatusPGundertakeSourceCluster!$A$42,'SP List (I-REAP)'!$B:$B,StatusPGundertakeSourceCluster!$H$2),IF($H$2="Mindanao",SUMIFS('SP List (I-REAP)'!$AA:$AA,'SP List (I-REAP)'!$I:$I,StatusPGundertakeSourceCluster!$A44,'SP List (I-REAP)'!$Q:$Q,StatusPGundertakeSourceCluster!$A$42,'SP List (I-REAP)'!$B:$B,StatusPGundertakeSourceCluster!$H$2))))))</f>
        <v>0</v>
      </c>
      <c r="D44" s="125" t="str">
        <f>IF($H$2="Entire Portfolio",SUMIFS('SP List (I-REAP)'!$AD:$AD,'SP List (I-REAP)'!$I:$I,StatusPGundertakeSourceCluster!$A44,'SP List (I-REAP)'!$Q:$Q,StatusPGundertakeSourceCluster!$A$42),IF($H$2="Luzon A",SUMIFS('SP List (I-REAP)'!$AD:$AD,'SP List (I-REAP)'!$I:$I,StatusPGundertakeSourceCluster!$A44,'SP List (I-REAP)'!$Q:$Q,StatusPGundertakeSourceCluster!$A$42,'SP List (I-REAP)'!$B:$B,StatusPGundertakeSourceCluster!$H$2),IF($H$2="Luzon B",SUMIFS('SP List (I-REAP)'!$AD:$AD,'SP List (I-REAP)'!$I:$I,StatusPGundertakeSourceCluster!$A44,'SP List (I-REAP)'!$Q:$Q,StatusPGundertakeSourceCluster!$A$42,'SP List (I-REAP)'!$B:$B,StatusPGundertakeSourceCluster!$H$2),IF($H$2="Visayas",SUMIFS('SP List (I-REAP)'!$AD:$AD,'SP List (I-REAP)'!$I:$I,StatusPGundertakeSourceCluster!$A44,'SP List (I-REAP)'!$Q:$Q,StatusPGundertakeSourceCluster!$A$42,'SP List (I-REAP)'!$B:$B,StatusPGundertakeSourceCluster!$H$2),IF($H$2="Mindanao",SUMIFS('SP List (I-REAP)'!$AD:$AD,'SP List (I-REAP)'!$I:$I,StatusPGundertakeSourceCluster!$A44,'SP List (I-REAP)'!$Q:$Q,StatusPGundertakeSourceCluster!$A$42,'SP List (I-REAP)'!$B:$B,StatusPGundertakeSourceCluster!$H$2))))))</f>
        <v>0</v>
      </c>
      <c r="E44" s="169" t="str">
        <f>IF($H$2="Entire Portfolio",SUMIFS('SP List (I-REAP)'!$K:$K,'SP List (I-REAP)'!$I:$I,StatusPGundertakeSourceCluster!$A44,'SP List (I-REAP)'!$Q:$Q,StatusPGundertakeSourceCluster!$A$42),IF($H$2="Luzon A",SUMIFS('SP List (I-REAP)'!$K:$K,'SP List (I-REAP)'!$I:$I,StatusPGundertakeSourceCluster!$A44,'SP List (I-REAP)'!$Q:$Q,StatusPGundertakeSourceCluster!$A$42,'SP List (I-REAP)'!$B:$B,$H$2),IF($H$2="Luzon B",SUMIFS('SP List (I-REAP)'!$K:$K,'SP List (I-REAP)'!$I:$I,StatusPGundertakeSourceCluster!$A44,'SP List (I-REAP)'!$Q:$Q,StatusPGundertakeSourceCluster!$A$42,'SP List (I-REAP)'!$B:$B,$H$2),IF($H$2="Visayas",SUMIFS('SP List (I-REAP)'!$K:$K,'SP List (I-REAP)'!$I:$I,StatusPGundertakeSourceCluster!$A44,'SP List (I-REAP)'!$Q:$Q,StatusPGundertakeSourceCluster!$A$42,'SP List (I-REAP)'!$B:$B,$H$2),IF($H$2="Mindanao",SUMIFS('SP List (I-REAP)'!$K:$K,'SP List (I-REAP)'!$I:$I,StatusPGundertakeSourceCluster!$A44,'SP List (I-REAP)'!$Q:$Q,StatusPGundertakeSourceCluster!$A$42,'SP List (I-REAP)'!$B:$B,$H$2))))))/1000000</f>
        <v>0</v>
      </c>
      <c r="F44" s="169" t="str">
        <f>IF($H$2="Entire Portfolio",SUMIFS('SP List (I-REAP)'!$L:$L,'SP List (I-REAP)'!$I:$I,StatusPGundertakeSourceCluster!$A44,'SP List (I-REAP)'!$Q:$Q,StatusPGundertakeSourceCluster!$A$42),IF($H$2="Luzon A",SUMIFS('SP List (I-REAP)'!$L:$L,'SP List (I-REAP)'!$I:$I,StatusPGundertakeSourceCluster!$A44,'SP List (I-REAP)'!$Q:$Q,StatusPGundertakeSourceCluster!$A$42,'SP List (I-REAP)'!$B:$B,$H$2),IF($H$2="Luzon B",SUMIFS('SP List (I-REAP)'!$L:$L,'SP List (I-REAP)'!$I:$I,StatusPGundertakeSourceCluster!$A44,'SP List (I-REAP)'!$Q:$Q,StatusPGundertakeSourceCluster!$A$42,'SP List (I-REAP)'!$B:$B,$H$2),IF($H$2="Visayas",SUMIFS('SP List (I-REAP)'!$L:$L,'SP List (I-REAP)'!$I:$I,StatusPGundertakeSourceCluster!$A44,'SP List (I-REAP)'!$Q:$Q,StatusPGundertakeSourceCluster!$A$42,'SP List (I-REAP)'!$B:$B,$H$2),IF($H$2="Mindanao",SUMIFS('SP List (I-REAP)'!$L:$L,'SP List (I-REAP)'!$I:$I,StatusPGundertakeSourceCluster!$A44,'SP List (I-REAP)'!$Q:$Q,StatusPGundertakeSourceCluster!$A$42,'SP List (I-REAP)'!$B:$B,$H$2))))))/1000000</f>
        <v>0</v>
      </c>
      <c r="G44" s="169" t="str">
        <f>IF($H$2="Entire Portfolio",SUMIFS('SP List (I-REAP)'!$M:$M,'SP List (I-REAP)'!$I:$I,StatusPGundertakeSourceCluster!$A44,'SP List (I-REAP)'!$Q:$Q,StatusPGundertakeSourceCluster!$A$42),IF($H$2="Luzon A",SUMIFS('SP List (I-REAP)'!$M:$M,'SP List (I-REAP)'!$I:$I,StatusPGundertakeSourceCluster!$A44,'SP List (I-REAP)'!$Q:$Q,StatusPGundertakeSourceCluster!$A$42,'SP List (I-REAP)'!$B:$B,$H$2),IF($H$2="Luzon B",SUMIFS('SP List (I-REAP)'!$M:$M,'SP List (I-REAP)'!$I:$I,StatusPGundertakeSourceCluster!$A44,'SP List (I-REAP)'!$Q:$Q,StatusPGundertakeSourceCluster!$A$42,'SP List (I-REAP)'!$B:$B,$H$2),IF($H$2="Visayas",SUMIFS('SP List (I-REAP)'!$M:$M,'SP List (I-REAP)'!$I:$I,StatusPGundertakeSourceCluster!$A44,'SP List (I-REAP)'!$Q:$Q,StatusPGundertakeSourceCluster!$A$42,'SP List (I-REAP)'!$B:$B,$H$2),IF($H$2="Mindanao",SUMIFS('SP List (I-REAP)'!$M:$M,'SP List (I-REAP)'!$I:$I,StatusPGundertakeSourceCluster!$A44,'SP List (I-REAP)'!$Q:$Q,StatusPGundertakeSourceCluster!$A$42,'SP List (I-REAP)'!$B:$B,$H$2))))))/1000000</f>
        <v>0</v>
      </c>
      <c r="H44" s="94" t="str">
        <f>+E44+G44</f>
        <v>0</v>
      </c>
      <c r="I44" s="169" t="str">
        <f>IF($H$2="Entire Portfolio",SUMIFS('SP List (I-REAP)'!$N:$N,'SP List (I-REAP)'!$I:$I,StatusPGundertakeSourceCluster!$A44,'SP List (I-REAP)'!$Q:$Q,StatusPGundertakeSourceCluster!$A$42),IF($H$2="Luzon A",SUMIFS('SP List (I-REAP)'!$N:$N,'SP List (I-REAP)'!$I:$I,StatusPGundertakeSourceCluster!$A44,'SP List (I-REAP)'!$Q:$Q,StatusPGundertakeSourceCluster!$A$42,'SP List (I-REAP)'!$B:$B,$H$2),IF($H$2="Luzon B",SUMIFS('SP List (I-REAP)'!$N:$N,'SP List (I-REAP)'!$I:$I,StatusPGundertakeSourceCluster!$A44,'SP List (I-REAP)'!$Q:$Q,StatusPGundertakeSourceCluster!$A$42,'SP List (I-REAP)'!$B:$B,$H$2),IF($H$2="Visayas",SUMIFS('SP List (I-REAP)'!$N:$N,'SP List (I-REAP)'!$I:$I,StatusPGundertakeSourceCluster!$A44,'SP List (I-REAP)'!$Q:$Q,StatusPGundertakeSourceCluster!$A$42,'SP List (I-REAP)'!$B:$B,$H$2),IF($H$2="Mindanao",SUMIFS('SP List (I-REAP)'!$N:$N,'SP List (I-REAP)'!$I:$I,StatusPGundertakeSourceCluster!$A44,'SP List (I-REAP)'!$Q:$Q,StatusPGundertakeSourceCluster!$A$42,'SP List (I-REAP)'!$B:$B,$H$2))))))/1000000</f>
        <v>0</v>
      </c>
      <c r="J44" s="94" t="str">
        <f>+H44+F44+I44</f>
        <v>0</v>
      </c>
      <c r="P44" s="115"/>
    </row>
    <row r="45" spans="1:16" customHeight="1" ht="15">
      <c r="A45" s="162" t="s">
        <v>16</v>
      </c>
      <c r="B45" s="93" t="str">
        <f>IF($H$2="Entire Portfolio",COUNTIFS('SP List (I-REAP)'!$I:$I,StatusPGundertakeSourceCluster!$A45,'SP List (I-REAP)'!$Q:$Q,StatusPGundertakeSourceCluster!$A$42),IF($H$2="Luzon A",COUNTIFS('SP List (I-REAP)'!$I:$I,StatusPGundertakeSourceCluster!$A45,'SP List (I-REAP)'!$Q:$Q,StatusPGundertakeSourceCluster!$A$42,'SP List (I-REAP)'!$B:$B,StatusPGundertakeSourceCluster!$H$2),IF($H$2="Luzon B",COUNTIFS('SP List (I-REAP)'!$I:$I,StatusPGundertakeSourceCluster!$A45,'SP List (I-REAP)'!$Q:$Q,StatusPGundertakeSourceCluster!$A$42,'SP List (I-REAP)'!$B:$B,StatusPGundertakeSourceCluster!$H$2),IF($H$2="Visayas",COUNTIFS('SP List (I-REAP)'!$I:$I,StatusPGundertakeSourceCluster!$A45,'SP List (I-REAP)'!$Q:$Q,StatusPGundertakeSourceCluster!$A$42,'SP List (I-REAP)'!$B:$B,StatusPGundertakeSourceCluster!$H$2),IF($H$2="Mindanao",COUNTIFS('SP List (I-REAP)'!$I:$I,StatusPGundertakeSourceCluster!$A45,'SP List (I-REAP)'!$Q:$Q,StatusPGundertakeSourceCluster!$A$42,'SP List (I-REAP)'!$B:$B,StatusPGundertakeSourceCluster!$H$2))))))</f>
        <v>0</v>
      </c>
      <c r="C45" s="125" t="str">
        <f>IF($H$2="Entire Portfolio",SUMIFS('SP List (I-REAP)'!$AA:$AA,'SP List (I-REAP)'!$I:$I,StatusPGundertakeSourceCluster!$A45,'SP List (I-REAP)'!$Q:$Q,StatusPGundertakeSourceCluster!$A$42),IF($H$2="Luzon A",SUMIFS('SP List (I-REAP)'!$AA:$AA,'SP List (I-REAP)'!$I:$I,StatusPGundertakeSourceCluster!$A45,'SP List (I-REAP)'!$Q:$Q,StatusPGundertakeSourceCluster!$A$42,'SP List (I-REAP)'!$B:$B,StatusPGundertakeSourceCluster!$H$2),IF($H$2="Luzon B",SUMIFS('SP List (I-REAP)'!$AA:$AA,'SP List (I-REAP)'!$I:$I,StatusPGundertakeSourceCluster!$A45,'SP List (I-REAP)'!$Q:$Q,StatusPGundertakeSourceCluster!$A$42,'SP List (I-REAP)'!$B:$B,StatusPGundertakeSourceCluster!$H$2),IF($H$2="Visayas",SUMIFS('SP List (I-REAP)'!$AA:$AA,'SP List (I-REAP)'!$I:$I,StatusPGundertakeSourceCluster!$A45,'SP List (I-REAP)'!$Q:$Q,StatusPGundertakeSourceCluster!$A$42,'SP List (I-REAP)'!$B:$B,StatusPGundertakeSourceCluster!$H$2),IF($H$2="Mindanao",SUMIFS('SP List (I-REAP)'!$AA:$AA,'SP List (I-REAP)'!$I:$I,StatusPGundertakeSourceCluster!$A45,'SP List (I-REAP)'!$Q:$Q,StatusPGundertakeSourceCluster!$A$42,'SP List (I-REAP)'!$B:$B,StatusPGundertakeSourceCluster!$H$2))))))</f>
        <v>0</v>
      </c>
      <c r="D45" s="125" t="str">
        <f>IF($H$2="Entire Portfolio",SUMIFS('SP List (I-REAP)'!$AD:$AD,'SP List (I-REAP)'!$I:$I,StatusPGundertakeSourceCluster!$A45,'SP List (I-REAP)'!$Q:$Q,StatusPGundertakeSourceCluster!$A$42),IF($H$2="Luzon A",SUMIFS('SP List (I-REAP)'!$AD:$AD,'SP List (I-REAP)'!$I:$I,StatusPGundertakeSourceCluster!$A45,'SP List (I-REAP)'!$Q:$Q,StatusPGundertakeSourceCluster!$A$42,'SP List (I-REAP)'!$B:$B,StatusPGundertakeSourceCluster!$H$2),IF($H$2="Luzon B",SUMIFS('SP List (I-REAP)'!$AD:$AD,'SP List (I-REAP)'!$I:$I,StatusPGundertakeSourceCluster!$A45,'SP List (I-REAP)'!$Q:$Q,StatusPGundertakeSourceCluster!$A$42,'SP List (I-REAP)'!$B:$B,StatusPGundertakeSourceCluster!$H$2),IF($H$2="Visayas",SUMIFS('SP List (I-REAP)'!$AD:$AD,'SP List (I-REAP)'!$I:$I,StatusPGundertakeSourceCluster!$A45,'SP List (I-REAP)'!$Q:$Q,StatusPGundertakeSourceCluster!$A$42,'SP List (I-REAP)'!$B:$B,StatusPGundertakeSourceCluster!$H$2),IF($H$2="Mindanao",SUMIFS('SP List (I-REAP)'!$AD:$AD,'SP List (I-REAP)'!$I:$I,StatusPGundertakeSourceCluster!$A45,'SP List (I-REAP)'!$Q:$Q,StatusPGundertakeSourceCluster!$A$42,'SP List (I-REAP)'!$B:$B,StatusPGundertakeSourceCluster!$H$2))))))</f>
        <v>0</v>
      </c>
      <c r="E45" s="169" t="str">
        <f>IF($H$2="Entire Portfolio",SUMIFS('SP List (I-REAP)'!$K:$K,'SP List (I-REAP)'!$I:$I,StatusPGundertakeSourceCluster!$A45,'SP List (I-REAP)'!$Q:$Q,StatusPGundertakeSourceCluster!$A$42),IF($H$2="Luzon A",SUMIFS('SP List (I-REAP)'!$K:$K,'SP List (I-REAP)'!$I:$I,StatusPGundertakeSourceCluster!$A45,'SP List (I-REAP)'!$Q:$Q,StatusPGundertakeSourceCluster!$A$42,'SP List (I-REAP)'!$B:$B,$H$2),IF($H$2="Luzon B",SUMIFS('SP List (I-REAP)'!$K:$K,'SP List (I-REAP)'!$I:$I,StatusPGundertakeSourceCluster!$A45,'SP List (I-REAP)'!$Q:$Q,StatusPGundertakeSourceCluster!$A$42,'SP List (I-REAP)'!$B:$B,$H$2),IF($H$2="Visayas",SUMIFS('SP List (I-REAP)'!$K:$K,'SP List (I-REAP)'!$I:$I,StatusPGundertakeSourceCluster!$A45,'SP List (I-REAP)'!$Q:$Q,StatusPGundertakeSourceCluster!$A$42,'SP List (I-REAP)'!$B:$B,$H$2),IF($H$2="Mindanao",SUMIFS('SP List (I-REAP)'!$K:$K,'SP List (I-REAP)'!$I:$I,StatusPGundertakeSourceCluster!$A45,'SP List (I-REAP)'!$Q:$Q,StatusPGundertakeSourceCluster!$A$42,'SP List (I-REAP)'!$B:$B,$H$2))))))/1000000</f>
        <v>0</v>
      </c>
      <c r="F45" s="169" t="str">
        <f>IF($H$2="Entire Portfolio",SUMIFS('SP List (I-REAP)'!$L:$L,'SP List (I-REAP)'!$I:$I,StatusPGundertakeSourceCluster!$A45,'SP List (I-REAP)'!$Q:$Q,StatusPGundertakeSourceCluster!$A$42),IF($H$2="Luzon A",SUMIFS('SP List (I-REAP)'!$L:$L,'SP List (I-REAP)'!$I:$I,StatusPGundertakeSourceCluster!$A45,'SP List (I-REAP)'!$Q:$Q,StatusPGundertakeSourceCluster!$A$42,'SP List (I-REAP)'!$B:$B,$H$2),IF($H$2="Luzon B",SUMIFS('SP List (I-REAP)'!$L:$L,'SP List (I-REAP)'!$I:$I,StatusPGundertakeSourceCluster!$A45,'SP List (I-REAP)'!$Q:$Q,StatusPGundertakeSourceCluster!$A$42,'SP List (I-REAP)'!$B:$B,$H$2),IF($H$2="Visayas",SUMIFS('SP List (I-REAP)'!$L:$L,'SP List (I-REAP)'!$I:$I,StatusPGundertakeSourceCluster!$A45,'SP List (I-REAP)'!$Q:$Q,StatusPGundertakeSourceCluster!$A$42,'SP List (I-REAP)'!$B:$B,$H$2),IF($H$2="Mindanao",SUMIFS('SP List (I-REAP)'!$L:$L,'SP List (I-REAP)'!$I:$I,StatusPGundertakeSourceCluster!$A45,'SP List (I-REAP)'!$Q:$Q,StatusPGundertakeSourceCluster!$A$42,'SP List (I-REAP)'!$B:$B,$H$2))))))/1000000</f>
        <v>0</v>
      </c>
      <c r="G45" s="169" t="str">
        <f>IF($H$2="Entire Portfolio",SUMIFS('SP List (I-REAP)'!$M:$M,'SP List (I-REAP)'!$I:$I,StatusPGundertakeSourceCluster!$A45,'SP List (I-REAP)'!$Q:$Q,StatusPGundertakeSourceCluster!$A$42),IF($H$2="Luzon A",SUMIFS('SP List (I-REAP)'!$M:$M,'SP List (I-REAP)'!$I:$I,StatusPGundertakeSourceCluster!$A45,'SP List (I-REAP)'!$Q:$Q,StatusPGundertakeSourceCluster!$A$42,'SP List (I-REAP)'!$B:$B,$H$2),IF($H$2="Luzon B",SUMIFS('SP List (I-REAP)'!$M:$M,'SP List (I-REAP)'!$I:$I,StatusPGundertakeSourceCluster!$A45,'SP List (I-REAP)'!$Q:$Q,StatusPGundertakeSourceCluster!$A$42,'SP List (I-REAP)'!$B:$B,$H$2),IF($H$2="Visayas",SUMIFS('SP List (I-REAP)'!$M:$M,'SP List (I-REAP)'!$I:$I,StatusPGundertakeSourceCluster!$A45,'SP List (I-REAP)'!$Q:$Q,StatusPGundertakeSourceCluster!$A$42,'SP List (I-REAP)'!$B:$B,$H$2),IF($H$2="Mindanao",SUMIFS('SP List (I-REAP)'!$M:$M,'SP List (I-REAP)'!$I:$I,StatusPGundertakeSourceCluster!$A45,'SP List (I-REAP)'!$Q:$Q,StatusPGundertakeSourceCluster!$A$42,'SP List (I-REAP)'!$B:$B,$H$2))))))/1000000</f>
        <v>0</v>
      </c>
      <c r="H45" s="94" t="str">
        <f>+E45+G45</f>
        <v>0</v>
      </c>
      <c r="I45" s="169" t="str">
        <f>IF($H$2="Entire Portfolio",SUMIFS('SP List (I-REAP)'!$N:$N,'SP List (I-REAP)'!$I:$I,StatusPGundertakeSourceCluster!$A45,'SP List (I-REAP)'!$Q:$Q,StatusPGundertakeSourceCluster!$A$42),IF($H$2="Luzon A",SUMIFS('SP List (I-REAP)'!$N:$N,'SP List (I-REAP)'!$I:$I,StatusPGundertakeSourceCluster!$A45,'SP List (I-REAP)'!$Q:$Q,StatusPGundertakeSourceCluster!$A$42,'SP List (I-REAP)'!$B:$B,$H$2),IF($H$2="Luzon B",SUMIFS('SP List (I-REAP)'!$N:$N,'SP List (I-REAP)'!$I:$I,StatusPGundertakeSourceCluster!$A45,'SP List (I-REAP)'!$Q:$Q,StatusPGundertakeSourceCluster!$A$42,'SP List (I-REAP)'!$B:$B,$H$2),IF($H$2="Visayas",SUMIFS('SP List (I-REAP)'!$N:$N,'SP List (I-REAP)'!$I:$I,StatusPGundertakeSourceCluster!$A45,'SP List (I-REAP)'!$Q:$Q,StatusPGundertakeSourceCluster!$A$42,'SP List (I-REAP)'!$B:$B,$H$2),IF($H$2="Mindanao",SUMIFS('SP List (I-REAP)'!$N:$N,'SP List (I-REAP)'!$I:$I,StatusPGundertakeSourceCluster!$A45,'SP List (I-REAP)'!$Q:$Q,StatusPGundertakeSourceCluster!$A$42,'SP List (I-REAP)'!$B:$B,$H$2))))))/1000000</f>
        <v>0</v>
      </c>
      <c r="J45" s="94" t="str">
        <f>+H45+F45+I45</f>
        <v>0</v>
      </c>
      <c r="P45" s="115"/>
    </row>
    <row r="46" spans="1:16" customHeight="1" ht="15">
      <c r="A46" s="162" t="s">
        <v>20</v>
      </c>
      <c r="B46" s="93" t="str">
        <f>IF($H$2="Entire Portfolio",COUNTIFS('SP List (I-REAP)'!$I:$I,StatusPGundertakeSourceCluster!$A46,'SP List (I-REAP)'!$Q:$Q,StatusPGundertakeSourceCluster!$A$42),IF($H$2="Luzon A",COUNTIFS('SP List (I-REAP)'!$I:$I,StatusPGundertakeSourceCluster!$A46,'SP List (I-REAP)'!$Q:$Q,StatusPGundertakeSourceCluster!$A$42,'SP List (I-REAP)'!$B:$B,StatusPGundertakeSourceCluster!$H$2),IF($H$2="Luzon B",COUNTIFS('SP List (I-REAP)'!$I:$I,StatusPGundertakeSourceCluster!$A46,'SP List (I-REAP)'!$Q:$Q,StatusPGundertakeSourceCluster!$A$42,'SP List (I-REAP)'!$B:$B,StatusPGundertakeSourceCluster!$H$2),IF($H$2="Visayas",COUNTIFS('SP List (I-REAP)'!$I:$I,StatusPGundertakeSourceCluster!$A46,'SP List (I-REAP)'!$Q:$Q,StatusPGundertakeSourceCluster!$A$42,'SP List (I-REAP)'!$B:$B,StatusPGundertakeSourceCluster!$H$2),IF($H$2="Mindanao",COUNTIFS('SP List (I-REAP)'!$I:$I,StatusPGundertakeSourceCluster!$A46,'SP List (I-REAP)'!$Q:$Q,StatusPGundertakeSourceCluster!$A$42,'SP List (I-REAP)'!$B:$B,StatusPGundertakeSourceCluster!$H$2))))))</f>
        <v>0</v>
      </c>
      <c r="C46" s="125" t="str">
        <f>IF($H$2="Entire Portfolio",SUMIFS('SP List (I-REAP)'!$AA:$AA,'SP List (I-REAP)'!$I:$I,StatusPGundertakeSourceCluster!$A46,'SP List (I-REAP)'!$Q:$Q,StatusPGundertakeSourceCluster!$A$42),IF($H$2="Luzon A",SUMIFS('SP List (I-REAP)'!$AA:$AA,'SP List (I-REAP)'!$I:$I,StatusPGundertakeSourceCluster!$A46,'SP List (I-REAP)'!$Q:$Q,StatusPGundertakeSourceCluster!$A$42,'SP List (I-REAP)'!$B:$B,StatusPGundertakeSourceCluster!$H$2),IF($H$2="Luzon B",SUMIFS('SP List (I-REAP)'!$AA:$AA,'SP List (I-REAP)'!$I:$I,StatusPGundertakeSourceCluster!$A46,'SP List (I-REAP)'!$Q:$Q,StatusPGundertakeSourceCluster!$A$42,'SP List (I-REAP)'!$B:$B,StatusPGundertakeSourceCluster!$H$2),IF($H$2="Visayas",SUMIFS('SP List (I-REAP)'!$AA:$AA,'SP List (I-REAP)'!$I:$I,StatusPGundertakeSourceCluster!$A46,'SP List (I-REAP)'!$Q:$Q,StatusPGundertakeSourceCluster!$A$42,'SP List (I-REAP)'!$B:$B,StatusPGundertakeSourceCluster!$H$2),IF($H$2="Mindanao",SUMIFS('SP List (I-REAP)'!$AA:$AA,'SP List (I-REAP)'!$I:$I,StatusPGundertakeSourceCluster!$A46,'SP List (I-REAP)'!$Q:$Q,StatusPGundertakeSourceCluster!$A$42,'SP List (I-REAP)'!$B:$B,StatusPGundertakeSourceCluster!$H$2))))))</f>
        <v>0</v>
      </c>
      <c r="D46" s="125" t="str">
        <f>IF($H$2="Entire Portfolio",SUMIFS('SP List (I-REAP)'!$AD:$AD,'SP List (I-REAP)'!$I:$I,StatusPGundertakeSourceCluster!$A46,'SP List (I-REAP)'!$Q:$Q,StatusPGundertakeSourceCluster!$A$42),IF($H$2="Luzon A",SUMIFS('SP List (I-REAP)'!$AD:$AD,'SP List (I-REAP)'!$I:$I,StatusPGundertakeSourceCluster!$A46,'SP List (I-REAP)'!$Q:$Q,StatusPGundertakeSourceCluster!$A$42,'SP List (I-REAP)'!$B:$B,StatusPGundertakeSourceCluster!$H$2),IF($H$2="Luzon B",SUMIFS('SP List (I-REAP)'!$AD:$AD,'SP List (I-REAP)'!$I:$I,StatusPGundertakeSourceCluster!$A46,'SP List (I-REAP)'!$Q:$Q,StatusPGundertakeSourceCluster!$A$42,'SP List (I-REAP)'!$B:$B,StatusPGundertakeSourceCluster!$H$2),IF($H$2="Visayas",SUMIFS('SP List (I-REAP)'!$AD:$AD,'SP List (I-REAP)'!$I:$I,StatusPGundertakeSourceCluster!$A46,'SP List (I-REAP)'!$Q:$Q,StatusPGundertakeSourceCluster!$A$42,'SP List (I-REAP)'!$B:$B,StatusPGundertakeSourceCluster!$H$2),IF($H$2="Mindanao",SUMIFS('SP List (I-REAP)'!$AD:$AD,'SP List (I-REAP)'!$I:$I,StatusPGundertakeSourceCluster!$A46,'SP List (I-REAP)'!$Q:$Q,StatusPGundertakeSourceCluster!$A$42,'SP List (I-REAP)'!$B:$B,StatusPGundertakeSourceCluster!$H$2))))))</f>
        <v>0</v>
      </c>
      <c r="E46" s="169" t="str">
        <f>IF($H$2="Entire Portfolio",SUMIFS('SP List (I-REAP)'!$K:$K,'SP List (I-REAP)'!$I:$I,StatusPGundertakeSourceCluster!$A46,'SP List (I-REAP)'!$Q:$Q,StatusPGundertakeSourceCluster!$A$42),IF($H$2="Luzon A",SUMIFS('SP List (I-REAP)'!$K:$K,'SP List (I-REAP)'!$I:$I,StatusPGundertakeSourceCluster!$A46,'SP List (I-REAP)'!$Q:$Q,StatusPGundertakeSourceCluster!$A$42,'SP List (I-REAP)'!$B:$B,$H$2),IF($H$2="Luzon B",SUMIFS('SP List (I-REAP)'!$K:$K,'SP List (I-REAP)'!$I:$I,StatusPGundertakeSourceCluster!$A46,'SP List (I-REAP)'!$Q:$Q,StatusPGundertakeSourceCluster!$A$42,'SP List (I-REAP)'!$B:$B,$H$2),IF($H$2="Visayas",SUMIFS('SP List (I-REAP)'!$K:$K,'SP List (I-REAP)'!$I:$I,StatusPGundertakeSourceCluster!$A46,'SP List (I-REAP)'!$Q:$Q,StatusPGundertakeSourceCluster!$A$42,'SP List (I-REAP)'!$B:$B,$H$2),IF($H$2="Mindanao",SUMIFS('SP List (I-REAP)'!$K:$K,'SP List (I-REAP)'!$I:$I,StatusPGundertakeSourceCluster!$A46,'SP List (I-REAP)'!$Q:$Q,StatusPGundertakeSourceCluster!$A$42,'SP List (I-REAP)'!$B:$B,$H$2))))))/1000000</f>
        <v>0</v>
      </c>
      <c r="F46" s="169" t="str">
        <f>IF($H$2="Entire Portfolio",SUMIFS('SP List (I-REAP)'!$L:$L,'SP List (I-REAP)'!$I:$I,StatusPGundertakeSourceCluster!$A46,'SP List (I-REAP)'!$Q:$Q,StatusPGundertakeSourceCluster!$A$42),IF($H$2="Luzon A",SUMIFS('SP List (I-REAP)'!$L:$L,'SP List (I-REAP)'!$I:$I,StatusPGundertakeSourceCluster!$A46,'SP List (I-REAP)'!$Q:$Q,StatusPGundertakeSourceCluster!$A$42,'SP List (I-REAP)'!$B:$B,$H$2),IF($H$2="Luzon B",SUMIFS('SP List (I-REAP)'!$L:$L,'SP List (I-REAP)'!$I:$I,StatusPGundertakeSourceCluster!$A46,'SP List (I-REAP)'!$Q:$Q,StatusPGundertakeSourceCluster!$A$42,'SP List (I-REAP)'!$B:$B,$H$2),IF($H$2="Visayas",SUMIFS('SP List (I-REAP)'!$L:$L,'SP List (I-REAP)'!$I:$I,StatusPGundertakeSourceCluster!$A46,'SP List (I-REAP)'!$Q:$Q,StatusPGundertakeSourceCluster!$A$42,'SP List (I-REAP)'!$B:$B,$H$2),IF($H$2="Mindanao",SUMIFS('SP List (I-REAP)'!$L:$L,'SP List (I-REAP)'!$I:$I,StatusPGundertakeSourceCluster!$A46,'SP List (I-REAP)'!$Q:$Q,StatusPGundertakeSourceCluster!$A$42,'SP List (I-REAP)'!$B:$B,$H$2))))))/1000000</f>
        <v>0</v>
      </c>
      <c r="G46" s="169" t="str">
        <f>IF($H$2="Entire Portfolio",SUMIFS('SP List (I-REAP)'!$M:$M,'SP List (I-REAP)'!$I:$I,StatusPGundertakeSourceCluster!$A46,'SP List (I-REAP)'!$Q:$Q,StatusPGundertakeSourceCluster!$A$42),IF($H$2="Luzon A",SUMIFS('SP List (I-REAP)'!$M:$M,'SP List (I-REAP)'!$I:$I,StatusPGundertakeSourceCluster!$A46,'SP List (I-REAP)'!$Q:$Q,StatusPGundertakeSourceCluster!$A$42,'SP List (I-REAP)'!$B:$B,$H$2),IF($H$2="Luzon B",SUMIFS('SP List (I-REAP)'!$M:$M,'SP List (I-REAP)'!$I:$I,StatusPGundertakeSourceCluster!$A46,'SP List (I-REAP)'!$Q:$Q,StatusPGundertakeSourceCluster!$A$42,'SP List (I-REAP)'!$B:$B,$H$2),IF($H$2="Visayas",SUMIFS('SP List (I-REAP)'!$M:$M,'SP List (I-REAP)'!$I:$I,StatusPGundertakeSourceCluster!$A46,'SP List (I-REAP)'!$Q:$Q,StatusPGundertakeSourceCluster!$A$42,'SP List (I-REAP)'!$B:$B,$H$2),IF($H$2="Mindanao",SUMIFS('SP List (I-REAP)'!$M:$M,'SP List (I-REAP)'!$I:$I,StatusPGundertakeSourceCluster!$A46,'SP List (I-REAP)'!$Q:$Q,StatusPGundertakeSourceCluster!$A$42,'SP List (I-REAP)'!$B:$B,$H$2))))))/1000000</f>
        <v>0</v>
      </c>
      <c r="H46" s="94" t="str">
        <f>+E46+G46</f>
        <v>0</v>
      </c>
      <c r="I46" s="169" t="str">
        <f>IF($H$2="Entire Portfolio",SUMIFS('SP List (I-REAP)'!$N:$N,'SP List (I-REAP)'!$I:$I,StatusPGundertakeSourceCluster!$A46,'SP List (I-REAP)'!$Q:$Q,StatusPGundertakeSourceCluster!$A$42),IF($H$2="Luzon A",SUMIFS('SP List (I-REAP)'!$N:$N,'SP List (I-REAP)'!$I:$I,StatusPGundertakeSourceCluster!$A46,'SP List (I-REAP)'!$Q:$Q,StatusPGundertakeSourceCluster!$A$42,'SP List (I-REAP)'!$B:$B,$H$2),IF($H$2="Luzon B",SUMIFS('SP List (I-REAP)'!$N:$N,'SP List (I-REAP)'!$I:$I,StatusPGundertakeSourceCluster!$A46,'SP List (I-REAP)'!$Q:$Q,StatusPGundertakeSourceCluster!$A$42,'SP List (I-REAP)'!$B:$B,$H$2),IF($H$2="Visayas",SUMIFS('SP List (I-REAP)'!$N:$N,'SP List (I-REAP)'!$I:$I,StatusPGundertakeSourceCluster!$A46,'SP List (I-REAP)'!$Q:$Q,StatusPGundertakeSourceCluster!$A$42,'SP List (I-REAP)'!$B:$B,$H$2),IF($H$2="Mindanao",SUMIFS('SP List (I-REAP)'!$N:$N,'SP List (I-REAP)'!$I:$I,StatusPGundertakeSourceCluster!$A46,'SP List (I-REAP)'!$Q:$Q,StatusPGundertakeSourceCluster!$A$42,'SP List (I-REAP)'!$B:$B,$H$2))))))/1000000</f>
        <v>0</v>
      </c>
      <c r="J46" s="94" t="str">
        <f>+H46+F46+I46</f>
        <v>0</v>
      </c>
      <c r="P46" s="115"/>
    </row>
    <row r="47" spans="1:16">
      <c r="A47" s="106" t="s">
        <v>731</v>
      </c>
      <c r="B47" s="98" t="str">
        <f>SUM(B48:B51)</f>
        <v>0</v>
      </c>
      <c r="C47" s="129" t="str">
        <f>SUM(C48:C51)</f>
        <v>0</v>
      </c>
      <c r="D47" s="129" t="str">
        <f>SUM(D48:D51)</f>
        <v>0</v>
      </c>
      <c r="E47" s="108" t="str">
        <f>SUM(E48:E51)</f>
        <v>0</v>
      </c>
      <c r="F47" s="108" t="str">
        <f>SUM(F48:F51)</f>
        <v>0</v>
      </c>
      <c r="G47" s="108" t="str">
        <f>SUM(G48:G51)</f>
        <v>0</v>
      </c>
      <c r="H47" s="108" t="str">
        <f>SUM(H48:H51)</f>
        <v>0</v>
      </c>
      <c r="I47" s="108" t="str">
        <f>SUM(I48:I51)</f>
        <v>0</v>
      </c>
      <c r="J47" s="108" t="str">
        <f>SUM(J48:J51)</f>
        <v>0</v>
      </c>
      <c r="P47" s="115"/>
    </row>
    <row r="48" spans="1:16">
      <c r="A48" s="162" t="s">
        <v>7</v>
      </c>
      <c r="B48" s="93" t="str">
        <f>IF($H$2="Entire Portfolio",COUNTIFS('SP List (I-REAP)'!$I:$I,StatusPGundertakeSourceCluster!$A48,'SP List (I-REAP)'!$Q:$Q,StatusPGundertakeSourceCluster!$A$47),IF($H$2="Luzon A",COUNTIFS('SP List (I-REAP)'!$I:$I,StatusPGundertakeSourceCluster!$A48,'SP List (I-REAP)'!$Q:$Q,StatusPGundertakeSourceCluster!$A$47,'SP List (I-REAP)'!$B:$B,StatusPGundertakeSourceCluster!$H$2),IF($H$2="Luzon B",COUNTIFS('SP List (I-REAP)'!$I:$I,StatusPGundertakeSourceCluster!$A48,'SP List (I-REAP)'!$Q:$Q,StatusPGundertakeSourceCluster!$A$47,'SP List (I-REAP)'!$B:$B,StatusPGundertakeSourceCluster!$H$2),IF($H$2="Visayas",COUNTIFS('SP List (I-REAP)'!$I:$I,StatusPGundertakeSourceCluster!$A48,'SP List (I-REAP)'!$Q:$Q,StatusPGundertakeSourceCluster!$A$47,'SP List (I-REAP)'!$B:$B,StatusPGundertakeSourceCluster!$H$2),IF($H$2="Mindanao",COUNTIFS('SP List (I-REAP)'!$I:$I,StatusPGundertakeSourceCluster!$A48,'SP List (I-REAP)'!$Q:$Q,StatusPGundertakeSourceCluster!$A$47,'SP List (I-REAP)'!$B:$B,StatusPGundertakeSourceCluster!$H$2))))))</f>
        <v>0</v>
      </c>
      <c r="C48" s="125" t="str">
        <f>IF($H$2="Entire Portfolio",SUMIFS('SP List (I-REAP)'!$AA:$AA,'SP List (I-REAP)'!$I:$I,StatusPGundertakeSourceCluster!$A48,'SP List (I-REAP)'!$Q:$Q,StatusPGundertakeSourceCluster!$A$47),IF($H$2="Luzon A",SUMIFS('SP List (I-REAP)'!$AA:$AA,'SP List (I-REAP)'!$I:$I,StatusPGundertakeSourceCluster!$A48,'SP List (I-REAP)'!$Q:$Q,StatusPGundertakeSourceCluster!$A$47,'SP List (I-REAP)'!$B:$B,StatusPGundertakeSourceCluster!$H$2),IF($H$2="Luzon B",SUMIFS('SP List (I-REAP)'!$AA:$AA,'SP List (I-REAP)'!$I:$I,StatusPGundertakeSourceCluster!$A48,'SP List (I-REAP)'!$Q:$Q,StatusPGundertakeSourceCluster!$A$47,'SP List (I-REAP)'!$B:$B,StatusPGundertakeSourceCluster!$H$2),IF($H$2="Visayas",SUMIFS('SP List (I-REAP)'!$AA:$AA,'SP List (I-REAP)'!$I:$I,StatusPGundertakeSourceCluster!$A48,'SP List (I-REAP)'!$Q:$Q,StatusPGundertakeSourceCluster!$A$47,'SP List (I-REAP)'!$B:$B,StatusPGundertakeSourceCluster!$H$2),IF($H$2="Mindanao",SUMIFS('SP List (I-REAP)'!$AA:$AA,'SP List (I-REAP)'!$I:$I,StatusPGundertakeSourceCluster!$A48,'SP List (I-REAP)'!$Q:$Q,StatusPGundertakeSourceCluster!$A$47,'SP List (I-REAP)'!$B:$B,StatusPGundertakeSourceCluster!$H$2))))))</f>
        <v>0</v>
      </c>
      <c r="D48" s="125" t="str">
        <f>IF($H$2="Entire Portfolio",SUMIFS('SP List (I-REAP)'!$AD:$AD,'SP List (I-REAP)'!$I:$I,StatusPGundertakeSourceCluster!$A48,'SP List (I-REAP)'!$Q:$Q,StatusPGundertakeSourceCluster!$A$47),IF($H$2="Luzon A",SUMIFS('SP List (I-REAP)'!$AD:$AD,'SP List (I-REAP)'!$I:$I,StatusPGundertakeSourceCluster!$A48,'SP List (I-REAP)'!$Q:$Q,StatusPGundertakeSourceCluster!$A$47,'SP List (I-REAP)'!$B:$B,StatusPGundertakeSourceCluster!$H$2),IF($H$2="Luzon B",SUMIFS('SP List (I-REAP)'!$AD:$AD,'SP List (I-REAP)'!$I:$I,StatusPGundertakeSourceCluster!$A48,'SP List (I-REAP)'!$Q:$Q,StatusPGundertakeSourceCluster!$A$47,'SP List (I-REAP)'!$B:$B,StatusPGundertakeSourceCluster!$H$2),IF($H$2="Visayas",SUMIFS('SP List (I-REAP)'!$AD:$AD,'SP List (I-REAP)'!$I:$I,StatusPGundertakeSourceCluster!$A48,'SP List (I-REAP)'!$Q:$Q,StatusPGundertakeSourceCluster!$A$47,'SP List (I-REAP)'!$B:$B,StatusPGundertakeSourceCluster!$H$2),IF($H$2="Mindanao",SUMIFS('SP List (I-REAP)'!$AD:$AD,'SP List (I-REAP)'!$I:$I,StatusPGundertakeSourceCluster!$A48,'SP List (I-REAP)'!$Q:$Q,StatusPGundertakeSourceCluster!$A$47,'SP List (I-REAP)'!$B:$B,StatusPGundertakeSourceCluster!$H$2))))))</f>
        <v>0</v>
      </c>
      <c r="E48" s="169" t="str">
        <f>IF($H$2="Entire Portfolio",SUMIFS('SP List (I-REAP)'!$K:$K,'SP List (I-REAP)'!$I:$I,StatusPGundertakeSourceCluster!$A48,'SP List (I-REAP)'!$Q:$Q,StatusPGundertakeSourceCluster!$A$47),IF($H$2="Luzon A",SUMIFS('SP List (I-REAP)'!$K:$K,'SP List (I-REAP)'!$I:$I,StatusPGundertakeSourceCluster!$A48,'SP List (I-REAP)'!$Q:$Q,StatusPGundertakeSourceCluster!$A$47,'SP List (I-REAP)'!$B:$B,$H$2),IF($H$2="Luzon B",SUMIFS('SP List (I-REAP)'!$K:$K,'SP List (I-REAP)'!$I:$I,StatusPGundertakeSourceCluster!$A48,'SP List (I-REAP)'!$Q:$Q,StatusPGundertakeSourceCluster!$A$47,'SP List (I-REAP)'!$B:$B,$H$2),IF($H$2="Visayas",SUMIFS('SP List (I-REAP)'!$K:$K,'SP List (I-REAP)'!$I:$I,StatusPGundertakeSourceCluster!$A48,'SP List (I-REAP)'!$Q:$Q,StatusPGundertakeSourceCluster!$A$47,'SP List (I-REAP)'!$B:$B,$H$2),IF($H$2="Mindanao",SUMIFS('SP List (I-REAP)'!$K:$K,'SP List (I-REAP)'!$I:$I,StatusPGundertakeSourceCluster!$A48,'SP List (I-REAP)'!$Q:$Q,StatusPGundertakeSourceCluster!$A$47,'SP List (I-REAP)'!$B:$B,$H$2))))))/1000000</f>
        <v>0</v>
      </c>
      <c r="F48" s="169" t="str">
        <f>IF($H$2="Entire Portfolio",SUMIFS('SP List (I-REAP)'!$L:$L,'SP List (I-REAP)'!$I:$I,StatusPGundertakeSourceCluster!$A48,'SP List (I-REAP)'!$Q:$Q,StatusPGundertakeSourceCluster!$A$47),IF($H$2="Luzon A",SUMIFS('SP List (I-REAP)'!$L:$L,'SP List (I-REAP)'!$I:$I,StatusPGundertakeSourceCluster!$A48,'SP List (I-REAP)'!$Q:$Q,StatusPGundertakeSourceCluster!$A$47,'SP List (I-REAP)'!$B:$B,$H$2),IF($H$2="Luzon B",SUMIFS('SP List (I-REAP)'!$L:$L,'SP List (I-REAP)'!$I:$I,StatusPGundertakeSourceCluster!$A48,'SP List (I-REAP)'!$Q:$Q,StatusPGundertakeSourceCluster!$A$47,'SP List (I-REAP)'!$B:$B,$H$2),IF($H$2="Visayas",SUMIFS('SP List (I-REAP)'!$L:$L,'SP List (I-REAP)'!$I:$I,StatusPGundertakeSourceCluster!$A48,'SP List (I-REAP)'!$Q:$Q,StatusPGundertakeSourceCluster!$A$47,'SP List (I-REAP)'!$B:$B,$H$2),IF($H$2="Mindanao",SUMIFS('SP List (I-REAP)'!$L:$L,'SP List (I-REAP)'!$I:$I,StatusPGundertakeSourceCluster!$A48,'SP List (I-REAP)'!$Q:$Q,StatusPGundertakeSourceCluster!$A$47,'SP List (I-REAP)'!$B:$B,$H$2))))))/1000000</f>
        <v>0</v>
      </c>
      <c r="G48" s="169" t="str">
        <f>IF($H$2="Entire Portfolio",SUMIFS('SP List (I-REAP)'!$M:$M,'SP List (I-REAP)'!$I:$I,StatusPGundertakeSourceCluster!$A48,'SP List (I-REAP)'!$Q:$Q,StatusPGundertakeSourceCluster!$A$47),IF($H$2="Luzon A",SUMIFS('SP List (I-REAP)'!$M:$M,'SP List (I-REAP)'!$I:$I,StatusPGundertakeSourceCluster!$A48,'SP List (I-REAP)'!$Q:$Q,StatusPGundertakeSourceCluster!$A$47,'SP List (I-REAP)'!$B:$B,$H$2),IF($H$2="Luzon B",SUMIFS('SP List (I-REAP)'!$M:$M,'SP List (I-REAP)'!$I:$I,StatusPGundertakeSourceCluster!$A48,'SP List (I-REAP)'!$Q:$Q,StatusPGundertakeSourceCluster!$A$47,'SP List (I-REAP)'!$B:$B,$H$2),IF($H$2="Visayas",SUMIFS('SP List (I-REAP)'!$M:$M,'SP List (I-REAP)'!$I:$I,StatusPGundertakeSourceCluster!$A48,'SP List (I-REAP)'!$Q:$Q,StatusPGundertakeSourceCluster!$A$47,'SP List (I-REAP)'!$B:$B,$H$2),IF($H$2="Mindanao",SUMIFS('SP List (I-REAP)'!$M:$M,'SP List (I-REAP)'!$I:$I,StatusPGundertakeSourceCluster!$A48,'SP List (I-REAP)'!$Q:$Q,StatusPGundertakeSourceCluster!$A$47,'SP List (I-REAP)'!$B:$B,$H$2))))))/1000000</f>
        <v>0</v>
      </c>
      <c r="H48" s="94" t="str">
        <f>+E48+G48</f>
        <v>0</v>
      </c>
      <c r="I48" s="169" t="str">
        <f>IF($H$2="Entire Portfolio",SUMIFS('SP List (I-REAP)'!$N:$N,'SP List (I-REAP)'!$I:$I,StatusPGundertakeSourceCluster!$A48,'SP List (I-REAP)'!$Q:$Q,StatusPGundertakeSourceCluster!$A$47),IF($H$2="Luzon A",SUMIFS('SP List (I-REAP)'!$N:$N,'SP List (I-REAP)'!$I:$I,StatusPGundertakeSourceCluster!$A48,'SP List (I-REAP)'!$Q:$Q,StatusPGundertakeSourceCluster!$A$47,'SP List (I-REAP)'!$B:$B,$H$2),IF($H$2="Luzon B",SUMIFS('SP List (I-REAP)'!$N:$N,'SP List (I-REAP)'!$I:$I,StatusPGundertakeSourceCluster!$A48,'SP List (I-REAP)'!$Q:$Q,StatusPGundertakeSourceCluster!$A$47,'SP List (I-REAP)'!$B:$B,$H$2),IF($H$2="Visayas",SUMIFS('SP List (I-REAP)'!$N:$N,'SP List (I-REAP)'!$I:$I,StatusPGundertakeSourceCluster!$A48,'SP List (I-REAP)'!$Q:$Q,StatusPGundertakeSourceCluster!$A$47,'SP List (I-REAP)'!$B:$B,$H$2),IF($H$2="Mindanao",SUMIFS('SP List (I-REAP)'!$N:$N,'SP List (I-REAP)'!$I:$I,StatusPGundertakeSourceCluster!$A48,'SP List (I-REAP)'!$Q:$Q,StatusPGundertakeSourceCluster!$A$47,'SP List (I-REAP)'!$B:$B,$H$2))))))/1000000</f>
        <v>0</v>
      </c>
      <c r="J48" s="94" t="str">
        <f>+H48+F48+I48</f>
        <v>0</v>
      </c>
      <c r="P48" s="115"/>
    </row>
    <row r="49" spans="1:16">
      <c r="A49" s="162" t="s">
        <v>12</v>
      </c>
      <c r="B49" s="93" t="str">
        <f>IF($H$2="Entire Portfolio",COUNTIFS('SP List (I-REAP)'!$I:$I,StatusPGundertakeSourceCluster!$A49,'SP List (I-REAP)'!$Q:$Q,StatusPGundertakeSourceCluster!$A$47),IF($H$2="Luzon A",COUNTIFS('SP List (I-REAP)'!$I:$I,StatusPGundertakeSourceCluster!$A49,'SP List (I-REAP)'!$Q:$Q,StatusPGundertakeSourceCluster!$A$47,'SP List (I-REAP)'!$B:$B,StatusPGundertakeSourceCluster!$H$2),IF($H$2="Luzon B",COUNTIFS('SP List (I-REAP)'!$I:$I,StatusPGundertakeSourceCluster!$A49,'SP List (I-REAP)'!$Q:$Q,StatusPGundertakeSourceCluster!$A$47,'SP List (I-REAP)'!$B:$B,StatusPGundertakeSourceCluster!$H$2),IF($H$2="Visayas",COUNTIFS('SP List (I-REAP)'!$I:$I,StatusPGundertakeSourceCluster!$A49,'SP List (I-REAP)'!$Q:$Q,StatusPGundertakeSourceCluster!$A$47,'SP List (I-REAP)'!$B:$B,StatusPGundertakeSourceCluster!$H$2),IF($H$2="Mindanao",COUNTIFS('SP List (I-REAP)'!$I:$I,StatusPGundertakeSourceCluster!$A49,'SP List (I-REAP)'!$Q:$Q,StatusPGundertakeSourceCluster!$A$47,'SP List (I-REAP)'!$B:$B,StatusPGundertakeSourceCluster!$H$2))))))</f>
        <v>0</v>
      </c>
      <c r="C49" s="125" t="str">
        <f>IF($H$2="Entire Portfolio",SUMIFS('SP List (I-REAP)'!$AA:$AA,'SP List (I-REAP)'!$I:$I,StatusPGundertakeSourceCluster!$A49,'SP List (I-REAP)'!$Q:$Q,StatusPGundertakeSourceCluster!$A$47),IF($H$2="Luzon A",SUMIFS('SP List (I-REAP)'!$AA:$AA,'SP List (I-REAP)'!$I:$I,StatusPGundertakeSourceCluster!$A49,'SP List (I-REAP)'!$Q:$Q,StatusPGundertakeSourceCluster!$A$47,'SP List (I-REAP)'!$B:$B,StatusPGundertakeSourceCluster!$H$2),IF($H$2="Luzon B",SUMIFS('SP List (I-REAP)'!$AA:$AA,'SP List (I-REAP)'!$I:$I,StatusPGundertakeSourceCluster!$A49,'SP List (I-REAP)'!$Q:$Q,StatusPGundertakeSourceCluster!$A$47,'SP List (I-REAP)'!$B:$B,StatusPGundertakeSourceCluster!$H$2),IF($H$2="Visayas",SUMIFS('SP List (I-REAP)'!$AA:$AA,'SP List (I-REAP)'!$I:$I,StatusPGundertakeSourceCluster!$A49,'SP List (I-REAP)'!$Q:$Q,StatusPGundertakeSourceCluster!$A$47,'SP List (I-REAP)'!$B:$B,StatusPGundertakeSourceCluster!$H$2),IF($H$2="Mindanao",SUMIFS('SP List (I-REAP)'!$AA:$AA,'SP List (I-REAP)'!$I:$I,StatusPGundertakeSourceCluster!$A49,'SP List (I-REAP)'!$Q:$Q,StatusPGundertakeSourceCluster!$A$47,'SP List (I-REAP)'!$B:$B,StatusPGundertakeSourceCluster!$H$2))))))</f>
        <v>0</v>
      </c>
      <c r="D49" s="125" t="str">
        <f>IF($H$2="Entire Portfolio",SUMIFS('SP List (I-REAP)'!$AD:$AD,'SP List (I-REAP)'!$I:$I,StatusPGundertakeSourceCluster!$A49,'SP List (I-REAP)'!$Q:$Q,StatusPGundertakeSourceCluster!$A$47),IF($H$2="Luzon A",SUMIFS('SP List (I-REAP)'!$AD:$AD,'SP List (I-REAP)'!$I:$I,StatusPGundertakeSourceCluster!$A49,'SP List (I-REAP)'!$Q:$Q,StatusPGundertakeSourceCluster!$A$47,'SP List (I-REAP)'!$B:$B,StatusPGundertakeSourceCluster!$H$2),IF($H$2="Luzon B",SUMIFS('SP List (I-REAP)'!$AD:$AD,'SP List (I-REAP)'!$I:$I,StatusPGundertakeSourceCluster!$A49,'SP List (I-REAP)'!$Q:$Q,StatusPGundertakeSourceCluster!$A$47,'SP List (I-REAP)'!$B:$B,StatusPGundertakeSourceCluster!$H$2),IF($H$2="Visayas",SUMIFS('SP List (I-REAP)'!$AD:$AD,'SP List (I-REAP)'!$I:$I,StatusPGundertakeSourceCluster!$A49,'SP List (I-REAP)'!$Q:$Q,StatusPGundertakeSourceCluster!$A$47,'SP List (I-REAP)'!$B:$B,StatusPGundertakeSourceCluster!$H$2),IF($H$2="Mindanao",SUMIFS('SP List (I-REAP)'!$AD:$AD,'SP List (I-REAP)'!$I:$I,StatusPGundertakeSourceCluster!$A49,'SP List (I-REAP)'!$Q:$Q,StatusPGundertakeSourceCluster!$A$47,'SP List (I-REAP)'!$B:$B,StatusPGundertakeSourceCluster!$H$2))))))</f>
        <v>0</v>
      </c>
      <c r="E49" s="169" t="str">
        <f>IF($H$2="Entire Portfolio",SUMIFS('SP List (I-REAP)'!$K:$K,'SP List (I-REAP)'!$I:$I,StatusPGundertakeSourceCluster!$A49,'SP List (I-REAP)'!$Q:$Q,StatusPGundertakeSourceCluster!$A$47),IF($H$2="Luzon A",SUMIFS('SP List (I-REAP)'!$K:$K,'SP List (I-REAP)'!$I:$I,StatusPGundertakeSourceCluster!$A49,'SP List (I-REAP)'!$Q:$Q,StatusPGundertakeSourceCluster!$A$47,'SP List (I-REAP)'!$B:$B,$H$2),IF($H$2="Luzon B",SUMIFS('SP List (I-REAP)'!$K:$K,'SP List (I-REAP)'!$I:$I,StatusPGundertakeSourceCluster!$A49,'SP List (I-REAP)'!$Q:$Q,StatusPGundertakeSourceCluster!$A$47,'SP List (I-REAP)'!$B:$B,$H$2),IF($H$2="Visayas",SUMIFS('SP List (I-REAP)'!$K:$K,'SP List (I-REAP)'!$I:$I,StatusPGundertakeSourceCluster!$A49,'SP List (I-REAP)'!$Q:$Q,StatusPGundertakeSourceCluster!$A$47,'SP List (I-REAP)'!$B:$B,$H$2),IF($H$2="Mindanao",SUMIFS('SP List (I-REAP)'!$K:$K,'SP List (I-REAP)'!$I:$I,StatusPGundertakeSourceCluster!$A49,'SP List (I-REAP)'!$Q:$Q,StatusPGundertakeSourceCluster!$A$47,'SP List (I-REAP)'!$B:$B,$H$2))))))/1000000</f>
        <v>0</v>
      </c>
      <c r="F49" s="169" t="str">
        <f>IF($H$2="Entire Portfolio",SUMIFS('SP List (I-REAP)'!$L:$L,'SP List (I-REAP)'!$I:$I,StatusPGundertakeSourceCluster!$A49,'SP List (I-REAP)'!$Q:$Q,StatusPGundertakeSourceCluster!$A$47),IF($H$2="Luzon A",SUMIFS('SP List (I-REAP)'!$L:$L,'SP List (I-REAP)'!$I:$I,StatusPGundertakeSourceCluster!$A49,'SP List (I-REAP)'!$Q:$Q,StatusPGundertakeSourceCluster!$A$47,'SP List (I-REAP)'!$B:$B,$H$2),IF($H$2="Luzon B",SUMIFS('SP List (I-REAP)'!$L:$L,'SP List (I-REAP)'!$I:$I,StatusPGundertakeSourceCluster!$A49,'SP List (I-REAP)'!$Q:$Q,StatusPGundertakeSourceCluster!$A$47,'SP List (I-REAP)'!$B:$B,$H$2),IF($H$2="Visayas",SUMIFS('SP List (I-REAP)'!$L:$L,'SP List (I-REAP)'!$I:$I,StatusPGundertakeSourceCluster!$A49,'SP List (I-REAP)'!$Q:$Q,StatusPGundertakeSourceCluster!$A$47,'SP List (I-REAP)'!$B:$B,$H$2),IF($H$2="Mindanao",SUMIFS('SP List (I-REAP)'!$L:$L,'SP List (I-REAP)'!$I:$I,StatusPGundertakeSourceCluster!$A49,'SP List (I-REAP)'!$Q:$Q,StatusPGundertakeSourceCluster!$A$47,'SP List (I-REAP)'!$B:$B,$H$2))))))/1000000</f>
        <v>0</v>
      </c>
      <c r="G49" s="169" t="str">
        <f>IF($H$2="Entire Portfolio",SUMIFS('SP List (I-REAP)'!$M:$M,'SP List (I-REAP)'!$I:$I,StatusPGundertakeSourceCluster!$A49,'SP List (I-REAP)'!$Q:$Q,StatusPGundertakeSourceCluster!$A$47),IF($H$2="Luzon A",SUMIFS('SP List (I-REAP)'!$M:$M,'SP List (I-REAP)'!$I:$I,StatusPGundertakeSourceCluster!$A49,'SP List (I-REAP)'!$Q:$Q,StatusPGundertakeSourceCluster!$A$47,'SP List (I-REAP)'!$B:$B,$H$2),IF($H$2="Luzon B",SUMIFS('SP List (I-REAP)'!$M:$M,'SP List (I-REAP)'!$I:$I,StatusPGundertakeSourceCluster!$A49,'SP List (I-REAP)'!$Q:$Q,StatusPGundertakeSourceCluster!$A$47,'SP List (I-REAP)'!$B:$B,$H$2),IF($H$2="Visayas",SUMIFS('SP List (I-REAP)'!$M:$M,'SP List (I-REAP)'!$I:$I,StatusPGundertakeSourceCluster!$A49,'SP List (I-REAP)'!$Q:$Q,StatusPGundertakeSourceCluster!$A$47,'SP List (I-REAP)'!$B:$B,$H$2),IF($H$2="Mindanao",SUMIFS('SP List (I-REAP)'!$M:$M,'SP List (I-REAP)'!$I:$I,StatusPGundertakeSourceCluster!$A49,'SP List (I-REAP)'!$Q:$Q,StatusPGundertakeSourceCluster!$A$47,'SP List (I-REAP)'!$B:$B,$H$2))))))/1000000</f>
        <v>0</v>
      </c>
      <c r="H49" s="94" t="str">
        <f>+E49+G49</f>
        <v>0</v>
      </c>
      <c r="I49" s="169" t="str">
        <f>IF($H$2="Entire Portfolio",SUMIFS('SP List (I-REAP)'!$N:$N,'SP List (I-REAP)'!$I:$I,StatusPGundertakeSourceCluster!$A49,'SP List (I-REAP)'!$Q:$Q,StatusPGundertakeSourceCluster!$A$47),IF($H$2="Luzon A",SUMIFS('SP List (I-REAP)'!$N:$N,'SP List (I-REAP)'!$I:$I,StatusPGundertakeSourceCluster!$A49,'SP List (I-REAP)'!$Q:$Q,StatusPGundertakeSourceCluster!$A$47,'SP List (I-REAP)'!$B:$B,$H$2),IF($H$2="Luzon B",SUMIFS('SP List (I-REAP)'!$N:$N,'SP List (I-REAP)'!$I:$I,StatusPGundertakeSourceCluster!$A49,'SP List (I-REAP)'!$Q:$Q,StatusPGundertakeSourceCluster!$A$47,'SP List (I-REAP)'!$B:$B,$H$2),IF($H$2="Visayas",SUMIFS('SP List (I-REAP)'!$N:$N,'SP List (I-REAP)'!$I:$I,StatusPGundertakeSourceCluster!$A49,'SP List (I-REAP)'!$Q:$Q,StatusPGundertakeSourceCluster!$A$47,'SP List (I-REAP)'!$B:$B,$H$2),IF($H$2="Mindanao",SUMIFS('SP List (I-REAP)'!$N:$N,'SP List (I-REAP)'!$I:$I,StatusPGundertakeSourceCluster!$A49,'SP List (I-REAP)'!$Q:$Q,StatusPGundertakeSourceCluster!$A$47,'SP List (I-REAP)'!$B:$B,$H$2))))))/1000000</f>
        <v>0</v>
      </c>
      <c r="J49" s="94" t="str">
        <f>+H49+F49+I49</f>
        <v>0</v>
      </c>
      <c r="P49" s="115"/>
    </row>
    <row r="50" spans="1:16">
      <c r="A50" s="162" t="s">
        <v>16</v>
      </c>
      <c r="B50" s="93" t="str">
        <f>IF($H$2="Entire Portfolio",COUNTIFS('SP List (I-REAP)'!$I:$I,StatusPGundertakeSourceCluster!$A50,'SP List (I-REAP)'!$Q:$Q,StatusPGundertakeSourceCluster!$A$47),IF($H$2="Luzon A",COUNTIFS('SP List (I-REAP)'!$I:$I,StatusPGundertakeSourceCluster!$A50,'SP List (I-REAP)'!$Q:$Q,StatusPGundertakeSourceCluster!$A$47,'SP List (I-REAP)'!$B:$B,StatusPGundertakeSourceCluster!$H$2),IF($H$2="Luzon B",COUNTIFS('SP List (I-REAP)'!$I:$I,StatusPGundertakeSourceCluster!$A50,'SP List (I-REAP)'!$Q:$Q,StatusPGundertakeSourceCluster!$A$47,'SP List (I-REAP)'!$B:$B,StatusPGundertakeSourceCluster!$H$2),IF($H$2="Visayas",COUNTIFS('SP List (I-REAP)'!$I:$I,StatusPGundertakeSourceCluster!$A50,'SP List (I-REAP)'!$Q:$Q,StatusPGundertakeSourceCluster!$A$47,'SP List (I-REAP)'!$B:$B,StatusPGundertakeSourceCluster!$H$2),IF($H$2="Mindanao",COUNTIFS('SP List (I-REAP)'!$I:$I,StatusPGundertakeSourceCluster!$A50,'SP List (I-REAP)'!$Q:$Q,StatusPGundertakeSourceCluster!$A$47,'SP List (I-REAP)'!$B:$B,StatusPGundertakeSourceCluster!$H$2))))))</f>
        <v>0</v>
      </c>
      <c r="C50" s="125" t="str">
        <f>IF($H$2="Entire Portfolio",SUMIFS('SP List (I-REAP)'!$AA:$AA,'SP List (I-REAP)'!$I:$I,StatusPGundertakeSourceCluster!$A50,'SP List (I-REAP)'!$Q:$Q,StatusPGundertakeSourceCluster!$A$47),IF($H$2="Luzon A",SUMIFS('SP List (I-REAP)'!$AA:$AA,'SP List (I-REAP)'!$I:$I,StatusPGundertakeSourceCluster!$A50,'SP List (I-REAP)'!$Q:$Q,StatusPGundertakeSourceCluster!$A$47,'SP List (I-REAP)'!$B:$B,StatusPGundertakeSourceCluster!$H$2),IF($H$2="Luzon B",SUMIFS('SP List (I-REAP)'!$AA:$AA,'SP List (I-REAP)'!$I:$I,StatusPGundertakeSourceCluster!$A50,'SP List (I-REAP)'!$Q:$Q,StatusPGundertakeSourceCluster!$A$47,'SP List (I-REAP)'!$B:$B,StatusPGundertakeSourceCluster!$H$2),IF($H$2="Visayas",SUMIFS('SP List (I-REAP)'!$AA:$AA,'SP List (I-REAP)'!$I:$I,StatusPGundertakeSourceCluster!$A50,'SP List (I-REAP)'!$Q:$Q,StatusPGundertakeSourceCluster!$A$47,'SP List (I-REAP)'!$B:$B,StatusPGundertakeSourceCluster!$H$2),IF($H$2="Mindanao",SUMIFS('SP List (I-REAP)'!$AA:$AA,'SP List (I-REAP)'!$I:$I,StatusPGundertakeSourceCluster!$A50,'SP List (I-REAP)'!$Q:$Q,StatusPGundertakeSourceCluster!$A$47,'SP List (I-REAP)'!$B:$B,StatusPGundertakeSourceCluster!$H$2))))))</f>
        <v>0</v>
      </c>
      <c r="D50" s="125" t="str">
        <f>IF($H$2="Entire Portfolio",SUMIFS('SP List (I-REAP)'!$AD:$AD,'SP List (I-REAP)'!$I:$I,StatusPGundertakeSourceCluster!$A50,'SP List (I-REAP)'!$Q:$Q,StatusPGundertakeSourceCluster!$A$47),IF($H$2="Luzon A",SUMIFS('SP List (I-REAP)'!$AD:$AD,'SP List (I-REAP)'!$I:$I,StatusPGundertakeSourceCluster!$A50,'SP List (I-REAP)'!$Q:$Q,StatusPGundertakeSourceCluster!$A$47,'SP List (I-REAP)'!$B:$B,StatusPGundertakeSourceCluster!$H$2),IF($H$2="Luzon B",SUMIFS('SP List (I-REAP)'!$AD:$AD,'SP List (I-REAP)'!$I:$I,StatusPGundertakeSourceCluster!$A50,'SP List (I-REAP)'!$Q:$Q,StatusPGundertakeSourceCluster!$A$47,'SP List (I-REAP)'!$B:$B,StatusPGundertakeSourceCluster!$H$2),IF($H$2="Visayas",SUMIFS('SP List (I-REAP)'!$AD:$AD,'SP List (I-REAP)'!$I:$I,StatusPGundertakeSourceCluster!$A50,'SP List (I-REAP)'!$Q:$Q,StatusPGundertakeSourceCluster!$A$47,'SP List (I-REAP)'!$B:$B,StatusPGundertakeSourceCluster!$H$2),IF($H$2="Mindanao",SUMIFS('SP List (I-REAP)'!$AD:$AD,'SP List (I-REAP)'!$I:$I,StatusPGundertakeSourceCluster!$A50,'SP List (I-REAP)'!$Q:$Q,StatusPGundertakeSourceCluster!$A$47,'SP List (I-REAP)'!$B:$B,StatusPGundertakeSourceCluster!$H$2))))))</f>
        <v>0</v>
      </c>
      <c r="E50" s="169" t="str">
        <f>IF($H$2="Entire Portfolio",SUMIFS('SP List (I-REAP)'!$K:$K,'SP List (I-REAP)'!$I:$I,StatusPGundertakeSourceCluster!$A50,'SP List (I-REAP)'!$Q:$Q,StatusPGundertakeSourceCluster!$A$47),IF($H$2="Luzon A",SUMIFS('SP List (I-REAP)'!$K:$K,'SP List (I-REAP)'!$I:$I,StatusPGundertakeSourceCluster!$A50,'SP List (I-REAP)'!$Q:$Q,StatusPGundertakeSourceCluster!$A$47,'SP List (I-REAP)'!$B:$B,$H$2),IF($H$2="Luzon B",SUMIFS('SP List (I-REAP)'!$K:$K,'SP List (I-REAP)'!$I:$I,StatusPGundertakeSourceCluster!$A50,'SP List (I-REAP)'!$Q:$Q,StatusPGundertakeSourceCluster!$A$47,'SP List (I-REAP)'!$B:$B,$H$2),IF($H$2="Visayas",SUMIFS('SP List (I-REAP)'!$K:$K,'SP List (I-REAP)'!$I:$I,StatusPGundertakeSourceCluster!$A50,'SP List (I-REAP)'!$Q:$Q,StatusPGundertakeSourceCluster!$A$47,'SP List (I-REAP)'!$B:$B,$H$2),IF($H$2="Mindanao",SUMIFS('SP List (I-REAP)'!$K:$K,'SP List (I-REAP)'!$I:$I,StatusPGundertakeSourceCluster!$A50,'SP List (I-REAP)'!$Q:$Q,StatusPGundertakeSourceCluster!$A$47,'SP List (I-REAP)'!$B:$B,$H$2))))))/1000000</f>
        <v>0</v>
      </c>
      <c r="F50" s="169" t="str">
        <f>IF($H$2="Entire Portfolio",SUMIFS('SP List (I-REAP)'!$L:$L,'SP List (I-REAP)'!$I:$I,StatusPGundertakeSourceCluster!$A50,'SP List (I-REAP)'!$Q:$Q,StatusPGundertakeSourceCluster!$A$47),IF($H$2="Luzon A",SUMIFS('SP List (I-REAP)'!$L:$L,'SP List (I-REAP)'!$I:$I,StatusPGundertakeSourceCluster!$A50,'SP List (I-REAP)'!$Q:$Q,StatusPGundertakeSourceCluster!$A$47,'SP List (I-REAP)'!$B:$B,$H$2),IF($H$2="Luzon B",SUMIFS('SP List (I-REAP)'!$L:$L,'SP List (I-REAP)'!$I:$I,StatusPGundertakeSourceCluster!$A50,'SP List (I-REAP)'!$Q:$Q,StatusPGundertakeSourceCluster!$A$47,'SP List (I-REAP)'!$B:$B,$H$2),IF($H$2="Visayas",SUMIFS('SP List (I-REAP)'!$L:$L,'SP List (I-REAP)'!$I:$I,StatusPGundertakeSourceCluster!$A50,'SP List (I-REAP)'!$Q:$Q,StatusPGundertakeSourceCluster!$A$47,'SP List (I-REAP)'!$B:$B,$H$2),IF($H$2="Mindanao",SUMIFS('SP List (I-REAP)'!$L:$L,'SP List (I-REAP)'!$I:$I,StatusPGundertakeSourceCluster!$A50,'SP List (I-REAP)'!$Q:$Q,StatusPGundertakeSourceCluster!$A$47,'SP List (I-REAP)'!$B:$B,$H$2))))))/1000000</f>
        <v>0</v>
      </c>
      <c r="G50" s="169" t="str">
        <f>IF($H$2="Entire Portfolio",SUMIFS('SP List (I-REAP)'!$M:$M,'SP List (I-REAP)'!$I:$I,StatusPGundertakeSourceCluster!$A50,'SP List (I-REAP)'!$Q:$Q,StatusPGundertakeSourceCluster!$A$47),IF($H$2="Luzon A",SUMIFS('SP List (I-REAP)'!$M:$M,'SP List (I-REAP)'!$I:$I,StatusPGundertakeSourceCluster!$A50,'SP List (I-REAP)'!$Q:$Q,StatusPGundertakeSourceCluster!$A$47,'SP List (I-REAP)'!$B:$B,$H$2),IF($H$2="Luzon B",SUMIFS('SP List (I-REAP)'!$M:$M,'SP List (I-REAP)'!$I:$I,StatusPGundertakeSourceCluster!$A50,'SP List (I-REAP)'!$Q:$Q,StatusPGundertakeSourceCluster!$A$47,'SP List (I-REAP)'!$B:$B,$H$2),IF($H$2="Visayas",SUMIFS('SP List (I-REAP)'!$M:$M,'SP List (I-REAP)'!$I:$I,StatusPGundertakeSourceCluster!$A50,'SP List (I-REAP)'!$Q:$Q,StatusPGundertakeSourceCluster!$A$47,'SP List (I-REAP)'!$B:$B,$H$2),IF($H$2="Mindanao",SUMIFS('SP List (I-REAP)'!$M:$M,'SP List (I-REAP)'!$I:$I,StatusPGundertakeSourceCluster!$A50,'SP List (I-REAP)'!$Q:$Q,StatusPGundertakeSourceCluster!$A$47,'SP List (I-REAP)'!$B:$B,$H$2))))))/1000000</f>
        <v>0</v>
      </c>
      <c r="H50" s="94" t="str">
        <f>+E50+G50</f>
        <v>0</v>
      </c>
      <c r="I50" s="169" t="str">
        <f>IF($H$2="Entire Portfolio",SUMIFS('SP List (I-REAP)'!$N:$N,'SP List (I-REAP)'!$I:$I,StatusPGundertakeSourceCluster!$A50,'SP List (I-REAP)'!$Q:$Q,StatusPGundertakeSourceCluster!$A$47),IF($H$2="Luzon A",SUMIFS('SP List (I-REAP)'!$N:$N,'SP List (I-REAP)'!$I:$I,StatusPGundertakeSourceCluster!$A50,'SP List (I-REAP)'!$Q:$Q,StatusPGundertakeSourceCluster!$A$47,'SP List (I-REAP)'!$B:$B,$H$2),IF($H$2="Luzon B",SUMIFS('SP List (I-REAP)'!$N:$N,'SP List (I-REAP)'!$I:$I,StatusPGundertakeSourceCluster!$A50,'SP List (I-REAP)'!$Q:$Q,StatusPGundertakeSourceCluster!$A$47,'SP List (I-REAP)'!$B:$B,$H$2),IF($H$2="Visayas",SUMIFS('SP List (I-REAP)'!$N:$N,'SP List (I-REAP)'!$I:$I,StatusPGundertakeSourceCluster!$A50,'SP List (I-REAP)'!$Q:$Q,StatusPGundertakeSourceCluster!$A$47,'SP List (I-REAP)'!$B:$B,$H$2),IF($H$2="Mindanao",SUMIFS('SP List (I-REAP)'!$N:$N,'SP List (I-REAP)'!$I:$I,StatusPGundertakeSourceCluster!$A50,'SP List (I-REAP)'!$Q:$Q,StatusPGundertakeSourceCluster!$A$47,'SP List (I-REAP)'!$B:$B,$H$2))))))/1000000</f>
        <v>0</v>
      </c>
      <c r="J50" s="94" t="str">
        <f>+H50+F50+I50</f>
        <v>0</v>
      </c>
      <c r="P50" s="115"/>
    </row>
    <row r="51" spans="1:16" s="83" customFormat="1">
      <c r="A51" s="162" t="s">
        <v>20</v>
      </c>
      <c r="B51" s="93" t="str">
        <f>IF($H$2="Entire Portfolio",COUNTIFS('SP List (I-REAP)'!$I:$I,StatusPGundertakeSourceCluster!$A51,'SP List (I-REAP)'!$Q:$Q,StatusPGundertakeSourceCluster!$A$47),IF($H$2="Luzon A",COUNTIFS('SP List (I-REAP)'!$I:$I,StatusPGundertakeSourceCluster!$A51,'SP List (I-REAP)'!$Q:$Q,StatusPGundertakeSourceCluster!$A$47,'SP List (I-REAP)'!$B:$B,StatusPGundertakeSourceCluster!$H$2),IF($H$2="Luzon B",COUNTIFS('SP List (I-REAP)'!$I:$I,StatusPGundertakeSourceCluster!$A51,'SP List (I-REAP)'!$Q:$Q,StatusPGundertakeSourceCluster!$A$47,'SP List (I-REAP)'!$B:$B,StatusPGundertakeSourceCluster!$H$2),IF($H$2="Visayas",COUNTIFS('SP List (I-REAP)'!$I:$I,StatusPGundertakeSourceCluster!$A51,'SP List (I-REAP)'!$Q:$Q,StatusPGundertakeSourceCluster!$A$47,'SP List (I-REAP)'!$B:$B,StatusPGundertakeSourceCluster!$H$2),IF($H$2="Mindanao",COUNTIFS('SP List (I-REAP)'!$I:$I,StatusPGundertakeSourceCluster!$A51,'SP List (I-REAP)'!$Q:$Q,StatusPGundertakeSourceCluster!$A$47,'SP List (I-REAP)'!$B:$B,StatusPGundertakeSourceCluster!$H$2))))))</f>
        <v>0</v>
      </c>
      <c r="C51" s="125" t="str">
        <f>IF($H$2="Entire Portfolio",SUMIFS('SP List (I-REAP)'!$AA:$AA,'SP List (I-REAP)'!$I:$I,StatusPGundertakeSourceCluster!$A51,'SP List (I-REAP)'!$Q:$Q,StatusPGundertakeSourceCluster!$A$47),IF($H$2="Luzon A",SUMIFS('SP List (I-REAP)'!$AA:$AA,'SP List (I-REAP)'!$I:$I,StatusPGundertakeSourceCluster!$A51,'SP List (I-REAP)'!$Q:$Q,StatusPGundertakeSourceCluster!$A$47,'SP List (I-REAP)'!$B:$B,StatusPGundertakeSourceCluster!$H$2),IF($H$2="Luzon B",SUMIFS('SP List (I-REAP)'!$AA:$AA,'SP List (I-REAP)'!$I:$I,StatusPGundertakeSourceCluster!$A51,'SP List (I-REAP)'!$Q:$Q,StatusPGundertakeSourceCluster!$A$47,'SP List (I-REAP)'!$B:$B,StatusPGundertakeSourceCluster!$H$2),IF($H$2="Visayas",SUMIFS('SP List (I-REAP)'!$AA:$AA,'SP List (I-REAP)'!$I:$I,StatusPGundertakeSourceCluster!$A51,'SP List (I-REAP)'!$Q:$Q,StatusPGundertakeSourceCluster!$A$47,'SP List (I-REAP)'!$B:$B,StatusPGundertakeSourceCluster!$H$2),IF($H$2="Mindanao",SUMIFS('SP List (I-REAP)'!$AA:$AA,'SP List (I-REAP)'!$I:$I,StatusPGundertakeSourceCluster!$A51,'SP List (I-REAP)'!$Q:$Q,StatusPGundertakeSourceCluster!$A$47,'SP List (I-REAP)'!$B:$B,StatusPGundertakeSourceCluster!$H$2))))))</f>
        <v>0</v>
      </c>
      <c r="D51" s="125" t="str">
        <f>IF($H$2="Entire Portfolio",SUMIFS('SP List (I-REAP)'!$AD:$AD,'SP List (I-REAP)'!$I:$I,StatusPGundertakeSourceCluster!$A51,'SP List (I-REAP)'!$Q:$Q,StatusPGundertakeSourceCluster!$A$47),IF($H$2="Luzon A",SUMIFS('SP List (I-REAP)'!$AD:$AD,'SP List (I-REAP)'!$I:$I,StatusPGundertakeSourceCluster!$A51,'SP List (I-REAP)'!$Q:$Q,StatusPGundertakeSourceCluster!$A$47,'SP List (I-REAP)'!$B:$B,StatusPGundertakeSourceCluster!$H$2),IF($H$2="Luzon B",SUMIFS('SP List (I-REAP)'!$AD:$AD,'SP List (I-REAP)'!$I:$I,StatusPGundertakeSourceCluster!$A51,'SP List (I-REAP)'!$Q:$Q,StatusPGundertakeSourceCluster!$A$47,'SP List (I-REAP)'!$B:$B,StatusPGundertakeSourceCluster!$H$2),IF($H$2="Visayas",SUMIFS('SP List (I-REAP)'!$AD:$AD,'SP List (I-REAP)'!$I:$I,StatusPGundertakeSourceCluster!$A51,'SP List (I-REAP)'!$Q:$Q,StatusPGundertakeSourceCluster!$A$47,'SP List (I-REAP)'!$B:$B,StatusPGundertakeSourceCluster!$H$2),IF($H$2="Mindanao",SUMIFS('SP List (I-REAP)'!$AD:$AD,'SP List (I-REAP)'!$I:$I,StatusPGundertakeSourceCluster!$A51,'SP List (I-REAP)'!$Q:$Q,StatusPGundertakeSourceCluster!$A$47,'SP List (I-REAP)'!$B:$B,StatusPGundertakeSourceCluster!$H$2))))))</f>
        <v>0</v>
      </c>
      <c r="E51" s="169" t="str">
        <f>IF($H$2="Entire Portfolio",SUMIFS('SP List (I-REAP)'!$K:$K,'SP List (I-REAP)'!$I:$I,StatusPGundertakeSourceCluster!$A51,'SP List (I-REAP)'!$Q:$Q,StatusPGundertakeSourceCluster!$A$47),IF($H$2="Luzon A",SUMIFS('SP List (I-REAP)'!$K:$K,'SP List (I-REAP)'!$I:$I,StatusPGundertakeSourceCluster!$A51,'SP List (I-REAP)'!$Q:$Q,StatusPGundertakeSourceCluster!$A$47,'SP List (I-REAP)'!$B:$B,$H$2),IF($H$2="Luzon B",SUMIFS('SP List (I-REAP)'!$K:$K,'SP List (I-REAP)'!$I:$I,StatusPGundertakeSourceCluster!$A51,'SP List (I-REAP)'!$Q:$Q,StatusPGundertakeSourceCluster!$A$47,'SP List (I-REAP)'!$B:$B,$H$2),IF($H$2="Visayas",SUMIFS('SP List (I-REAP)'!$K:$K,'SP List (I-REAP)'!$I:$I,StatusPGundertakeSourceCluster!$A51,'SP List (I-REAP)'!$Q:$Q,StatusPGundertakeSourceCluster!$A$47,'SP List (I-REAP)'!$B:$B,$H$2),IF($H$2="Mindanao",SUMIFS('SP List (I-REAP)'!$K:$K,'SP List (I-REAP)'!$I:$I,StatusPGundertakeSourceCluster!$A51,'SP List (I-REAP)'!$Q:$Q,StatusPGundertakeSourceCluster!$A$47,'SP List (I-REAP)'!$B:$B,$H$2))))))/1000000</f>
        <v>0</v>
      </c>
      <c r="F51" s="169" t="str">
        <f>IF($H$2="Entire Portfolio",SUMIFS('SP List (I-REAP)'!$L:$L,'SP List (I-REAP)'!$I:$I,StatusPGundertakeSourceCluster!$A51,'SP List (I-REAP)'!$Q:$Q,StatusPGundertakeSourceCluster!$A$47),IF($H$2="Luzon A",SUMIFS('SP List (I-REAP)'!$L:$L,'SP List (I-REAP)'!$I:$I,StatusPGundertakeSourceCluster!$A51,'SP List (I-REAP)'!$Q:$Q,StatusPGundertakeSourceCluster!$A$47,'SP List (I-REAP)'!$B:$B,$H$2),IF($H$2="Luzon B",SUMIFS('SP List (I-REAP)'!$L:$L,'SP List (I-REAP)'!$I:$I,StatusPGundertakeSourceCluster!$A51,'SP List (I-REAP)'!$Q:$Q,StatusPGundertakeSourceCluster!$A$47,'SP List (I-REAP)'!$B:$B,$H$2),IF($H$2="Visayas",SUMIFS('SP List (I-REAP)'!$L:$L,'SP List (I-REAP)'!$I:$I,StatusPGundertakeSourceCluster!$A51,'SP List (I-REAP)'!$Q:$Q,StatusPGundertakeSourceCluster!$A$47,'SP List (I-REAP)'!$B:$B,$H$2),IF($H$2="Mindanao",SUMIFS('SP List (I-REAP)'!$L:$L,'SP List (I-REAP)'!$I:$I,StatusPGundertakeSourceCluster!$A51,'SP List (I-REAP)'!$Q:$Q,StatusPGundertakeSourceCluster!$A$47,'SP List (I-REAP)'!$B:$B,$H$2))))))/1000000</f>
        <v>0</v>
      </c>
      <c r="G51" s="169" t="str">
        <f>IF($H$2="Entire Portfolio",SUMIFS('SP List (I-REAP)'!$M:$M,'SP List (I-REAP)'!$I:$I,StatusPGundertakeSourceCluster!$A51,'SP List (I-REAP)'!$Q:$Q,StatusPGundertakeSourceCluster!$A$47),IF($H$2="Luzon A",SUMIFS('SP List (I-REAP)'!$M:$M,'SP List (I-REAP)'!$I:$I,StatusPGundertakeSourceCluster!$A51,'SP List (I-REAP)'!$Q:$Q,StatusPGundertakeSourceCluster!$A$47,'SP List (I-REAP)'!$B:$B,$H$2),IF($H$2="Luzon B",SUMIFS('SP List (I-REAP)'!$M:$M,'SP List (I-REAP)'!$I:$I,StatusPGundertakeSourceCluster!$A51,'SP List (I-REAP)'!$Q:$Q,StatusPGundertakeSourceCluster!$A$47,'SP List (I-REAP)'!$B:$B,$H$2),IF($H$2="Visayas",SUMIFS('SP List (I-REAP)'!$M:$M,'SP List (I-REAP)'!$I:$I,StatusPGundertakeSourceCluster!$A51,'SP List (I-REAP)'!$Q:$Q,StatusPGundertakeSourceCluster!$A$47,'SP List (I-REAP)'!$B:$B,$H$2),IF($H$2="Mindanao",SUMIFS('SP List (I-REAP)'!$M:$M,'SP List (I-REAP)'!$I:$I,StatusPGundertakeSourceCluster!$A51,'SP List (I-REAP)'!$Q:$Q,StatusPGundertakeSourceCluster!$A$47,'SP List (I-REAP)'!$B:$B,$H$2))))))/1000000</f>
        <v>0</v>
      </c>
      <c r="H51" s="94" t="str">
        <f>+E51+G51</f>
        <v>0</v>
      </c>
      <c r="I51" s="169" t="str">
        <f>IF($H$2="Entire Portfolio",SUMIFS('SP List (I-REAP)'!$N:$N,'SP List (I-REAP)'!$I:$I,StatusPGundertakeSourceCluster!$A51,'SP List (I-REAP)'!$Q:$Q,StatusPGundertakeSourceCluster!$A$47),IF($H$2="Luzon A",SUMIFS('SP List (I-REAP)'!$N:$N,'SP List (I-REAP)'!$I:$I,StatusPGundertakeSourceCluster!$A51,'SP List (I-REAP)'!$Q:$Q,StatusPGundertakeSourceCluster!$A$47,'SP List (I-REAP)'!$B:$B,$H$2),IF($H$2="Luzon B",SUMIFS('SP List (I-REAP)'!$N:$N,'SP List (I-REAP)'!$I:$I,StatusPGundertakeSourceCluster!$A51,'SP List (I-REAP)'!$Q:$Q,StatusPGundertakeSourceCluster!$A$47,'SP List (I-REAP)'!$B:$B,$H$2),IF($H$2="Visayas",SUMIFS('SP List (I-REAP)'!$N:$N,'SP List (I-REAP)'!$I:$I,StatusPGundertakeSourceCluster!$A51,'SP List (I-REAP)'!$Q:$Q,StatusPGundertakeSourceCluster!$A$47,'SP List (I-REAP)'!$B:$B,$H$2),IF($H$2="Mindanao",SUMIFS('SP List (I-REAP)'!$N:$N,'SP List (I-REAP)'!$I:$I,StatusPGundertakeSourceCluster!$A51,'SP List (I-REAP)'!$Q:$Q,StatusPGundertakeSourceCluster!$A$47,'SP List (I-REAP)'!$B:$B,$H$2))))))/1000000</f>
        <v>0</v>
      </c>
      <c r="J51" s="94" t="str">
        <f>+H51+F51+I51</f>
        <v>0</v>
      </c>
      <c r="L51" s="82"/>
      <c r="M51" s="82"/>
      <c r="N51" s="82"/>
      <c r="O51" s="82"/>
      <c r="P51" s="115"/>
    </row>
    <row r="52" spans="1:16" s="83" customFormat="1">
      <c r="A52" s="112" t="s">
        <v>2002</v>
      </c>
      <c r="B52" s="112" t="str">
        <f>+B7+B36</f>
        <v>0</v>
      </c>
      <c r="C52" s="134" t="str">
        <f>+C7+C36</f>
        <v>0</v>
      </c>
      <c r="D52" s="134" t="str">
        <f>+D7+D36</f>
        <v>0</v>
      </c>
      <c r="E52" s="173" t="str">
        <f>+E7+E36</f>
        <v>0</v>
      </c>
      <c r="F52" s="173" t="str">
        <f>+F7+F36</f>
        <v>0</v>
      </c>
      <c r="G52" s="173" t="str">
        <f>+G7+G36</f>
        <v>0</v>
      </c>
      <c r="H52" s="173" t="str">
        <f>+H7+H36</f>
        <v>0</v>
      </c>
      <c r="I52" s="173" t="str">
        <f>+I7+I36</f>
        <v>0</v>
      </c>
      <c r="J52" s="173" t="str">
        <f>+J7+J36</f>
        <v>0</v>
      </c>
      <c r="L52" s="82"/>
      <c r="M52" s="82"/>
      <c r="N52" s="82"/>
      <c r="O52" s="82"/>
      <c r="P52" s="115"/>
    </row>
    <row r="53" spans="1:16" s="83" customFormat="1">
      <c r="J53" s="114"/>
    </row>
    <row r="54" spans="1:16" s="83" customFormat="1">
      <c r="J54" s="114"/>
    </row>
    <row r="55" spans="1:16" s="83" customFormat="1"/>
    <row r="56" spans="1:16" s="83" customFormat="1"/>
    <row r="57" spans="1:16" s="83" customFormat="1"/>
    <row r="58" spans="1:16" s="83" customFormat="1"/>
    <row r="59" spans="1:16" s="83" customFormat="1"/>
    <row r="60" spans="1:16" s="83" customFormat="1"/>
    <row r="61" spans="1:16" s="83" customFormat="1"/>
    <row r="62" spans="1:16" s="83" customFormat="1"/>
    <row r="63" spans="1:16" s="83" customFormat="1"/>
    <row r="64" spans="1:16" s="83" customFormat="1"/>
    <row r="65" spans="1:16" s="83" customFormat="1"/>
    <row r="66" spans="1:16" s="83" customFormat="1"/>
    <row r="67" spans="1:16" s="83" customFormat="1"/>
    <row r="68" spans="1:16" s="83" customFormat="1"/>
    <row r="69" spans="1:16" s="83" customFormat="1"/>
    <row r="70" spans="1:16" s="83" customFormat="1"/>
    <row r="71" spans="1:16" s="83" customFormat="1"/>
    <row r="72" spans="1:16" s="83" customFormat="1"/>
    <row r="73" spans="1:16" s="83" customFormat="1"/>
    <row r="74" spans="1:16" s="83" customFormat="1"/>
    <row r="75" spans="1:16" s="83" customFormat="1"/>
    <row r="76" spans="1:16" s="83" customFormat="1"/>
    <row r="77" spans="1:16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2:J2"/>
    <mergeCell ref="A5:A6"/>
    <mergeCell ref="B5:B6"/>
    <mergeCell ref="C5:C6"/>
    <mergeCell ref="D5:D6"/>
    <mergeCell ref="E5:J5"/>
    <mergeCell ref="A3:C3"/>
  </mergeCells>
  <dataValidations count="3">
    <dataValidation type="list" allowBlank="1" showDropDown="0" showInputMessage="1" showErrorMessage="1" sqref="H2">
      <formula1>clusters</formula1>
    </dataValidation>
    <dataValidation type="list" allowBlank="1" showDropDown="0" showInputMessage="1" showErrorMessage="1" sqref="I2">
      <formula1>clusters</formula1>
    </dataValidation>
    <dataValidation type="list" allowBlank="1" showDropDown="0" showInputMessage="1" showErrorMessage="1" sqref="J2">
      <formula1>clusters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7"/>
  <sheetViews>
    <sheetView tabSelected="0" workbookViewId="0" zoomScale="110" zoomScaleNormal="110" showGridLines="false" showRowColHeaders="1">
      <selection activeCell="H2" sqref="H2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10.5" customWidth="true" style="82"/>
    <col min="4" max="4" width="12.1640625" customWidth="true" style="82"/>
    <col min="5" max="5" width="8.5" customWidth="true" style="82"/>
    <col min="6" max="6" width="8.5" customWidth="true" style="82"/>
    <col min="7" max="7" width="9.6640625" customWidth="true" style="82"/>
    <col min="8" max="8" width="9.33203125" customWidth="true" style="82"/>
    <col min="9" max="9" width="8.83203125" style="82"/>
    <col min="10" max="10" width="14.83203125" customWidth="true" style="82"/>
    <col min="11" max="11" width="3.1640625" customWidth="true" style="83"/>
    <col min="12" max="12" width="8.83203125" style="82"/>
  </cols>
  <sheetData>
    <row r="1" spans="1:16" customHeight="1" ht="17">
      <c r="A1" s="188" t="s">
        <v>1993</v>
      </c>
      <c r="J1" s="189"/>
    </row>
    <row r="2" spans="1:16" customHeight="1" ht="20">
      <c r="A2" s="188" t="s">
        <v>2017</v>
      </c>
      <c r="H2" s="278" t="s">
        <v>1</v>
      </c>
      <c r="I2" s="279"/>
      <c r="J2" s="280"/>
    </row>
    <row r="3" spans="1:16">
      <c r="A3" s="287" t="str">
        <f>+StatusPGundertakeSourceCluster!A3</f>
        <v>0</v>
      </c>
      <c r="B3" s="287"/>
      <c r="C3" s="287"/>
    </row>
    <row r="5" spans="1:16" customHeight="1" ht="15">
      <c r="A5" s="282" t="s">
        <v>2004</v>
      </c>
      <c r="B5" s="281" t="s">
        <v>1997</v>
      </c>
      <c r="C5" s="288" t="s">
        <v>2018</v>
      </c>
      <c r="D5" s="288" t="s">
        <v>2019</v>
      </c>
      <c r="E5" s="284" t="s">
        <v>2005</v>
      </c>
      <c r="F5" s="285"/>
      <c r="G5" s="285"/>
      <c r="H5" s="285"/>
      <c r="I5" s="285"/>
      <c r="J5" s="286"/>
    </row>
    <row r="6" spans="1:16" customHeight="1" ht="49">
      <c r="A6" s="282"/>
      <c r="B6" s="281"/>
      <c r="C6" s="289"/>
      <c r="D6" s="289"/>
      <c r="E6" s="144" t="s">
        <v>2006</v>
      </c>
      <c r="F6" s="145" t="s">
        <v>2009</v>
      </c>
      <c r="G6" s="144" t="s">
        <v>2007</v>
      </c>
      <c r="H6" s="145" t="s">
        <v>2020</v>
      </c>
      <c r="I6" s="144" t="s">
        <v>2010</v>
      </c>
      <c r="J6" s="187" t="s">
        <v>2011</v>
      </c>
    </row>
    <row r="7" spans="1:16" customHeight="1" ht="14.25">
      <c r="A7" s="85" t="s">
        <v>6</v>
      </c>
      <c r="B7" s="86" t="str">
        <f>+B8+B13+B30</f>
        <v>0</v>
      </c>
      <c r="C7" s="118" t="str">
        <f>+C8+C13+C30</f>
        <v>0</v>
      </c>
      <c r="D7" s="118" t="str">
        <f>+D8+D13+D30</f>
        <v>0</v>
      </c>
      <c r="E7" s="167" t="str">
        <f>+E8+E13+E30</f>
        <v>0</v>
      </c>
      <c r="F7" s="167" t="str">
        <f>+F8+F13+F30</f>
        <v>0</v>
      </c>
      <c r="G7" s="167" t="str">
        <f>+G8+G13+G30</f>
        <v>0</v>
      </c>
      <c r="H7" s="167" t="str">
        <f>+H8+H13+H30</f>
        <v>0</v>
      </c>
      <c r="I7" s="167" t="str">
        <f>+I8+I13+I30</f>
        <v>0</v>
      </c>
      <c r="J7" s="167" t="str">
        <f>+J8+J13+J30</f>
        <v>0</v>
      </c>
      <c r="M7" s="88"/>
    </row>
    <row r="8" spans="1:16" customHeight="1" ht="14.25">
      <c r="A8" s="165" t="s">
        <v>136</v>
      </c>
      <c r="B8" s="145" t="str">
        <f>SUM(B9:B12)</f>
        <v>0</v>
      </c>
      <c r="C8" s="166" t="str">
        <f>SUM(C9:C12)</f>
        <v>0</v>
      </c>
      <c r="D8" s="166" t="str">
        <f>SUM(D9:D12)</f>
        <v>0</v>
      </c>
      <c r="E8" s="168" t="str">
        <f>SUM(E9:E12)</f>
        <v>0</v>
      </c>
      <c r="F8" s="168" t="str">
        <f>SUM(F9:F12)</f>
        <v>0</v>
      </c>
      <c r="G8" s="168" t="str">
        <f>SUM(G9:G12)</f>
        <v>0</v>
      </c>
      <c r="H8" s="168" t="str">
        <f>SUM(H9:H12)</f>
        <v>0</v>
      </c>
      <c r="I8" s="168" t="str">
        <f>SUM(I9:I12)</f>
        <v>0</v>
      </c>
      <c r="J8" s="168" t="str">
        <f>SUM(J9:J12)</f>
        <v>0</v>
      </c>
    </row>
    <row r="9" spans="1:16" customHeight="1" ht="14.25">
      <c r="A9" s="162" t="s">
        <v>7</v>
      </c>
      <c r="B9" s="93" t="str">
        <f>COUNTIFS('SP List (I-REAP)'!$I:$I,StatusPGundertakeSourceRegion!$A9,'SP List (I-REAP)'!$Q:$Q,StatusPGundertakeSourceRegion!$A$8,'SP List (I-REAP)'!$C:$C,StatusPGundertakeSourceRegion!$H$2)</f>
        <v>0</v>
      </c>
      <c r="C9" s="125" t="str">
        <f>SUMIFS('SP List (I-REAP)'!$AA:$AA,'SP List (I-REAP)'!$I:$I,StatusPGundertakeSourceRegion!$A9,'SP List (I-REAP)'!$Q:$Q,StatusPGundertakeSourceRegion!$A$8,'SP List (I-REAP)'!$C:$C,StatusPGundertakeSourceRegion!$H$2)</f>
        <v>0</v>
      </c>
      <c r="D9" s="125" t="str">
        <f>SUMIFS('SP List (I-REAP)'!$AD:$AD,'SP List (I-REAP)'!$I:$I,StatusPGundertakeSourceRegion!$A9,'SP List (I-REAP)'!$Q:$Q,StatusPGundertakeSourceRegion!$A$8,'SP List (I-REAP)'!$C:$C,StatusPGundertakeSourceRegion!$H$2)</f>
        <v>0</v>
      </c>
      <c r="E9" s="169" t="str">
        <f>SUMIFS('SP List (I-REAP)'!$K:$K,'SP List (I-REAP)'!$I:$I,StatusPGundertakeSourceRegion!$A9,'SP List (I-REAP)'!$Q:$Q,StatusPGundertakeSourceRegion!$A$8,'SP List (I-REAP)'!$C:$C,$H$2)/1000000</f>
        <v>0</v>
      </c>
      <c r="F9" s="169" t="str">
        <f>SUMIFS('SP List (I-REAP)'!$L:$L,'SP List (I-REAP)'!$I:$I,StatusPGundertakeSourceRegion!$A9,'SP List (I-REAP)'!$Q:$Q,StatusPGundertakeSourceRegion!$A$8,'SP List (I-REAP)'!$C:$C,$H$2)/1000000</f>
        <v>0</v>
      </c>
      <c r="G9" s="169" t="str">
        <f>SUMIFS('SP List (I-REAP)'!$M:$M,'SP List (I-REAP)'!$I:$I,StatusPGundertakeSourceRegion!$A9,'SP List (I-REAP)'!$Q:$Q,StatusPGundertakeSourceRegion!$A$8,'SP List (I-REAP)'!$C:$C,$H$2)/1000000</f>
        <v>0</v>
      </c>
      <c r="H9" s="94" t="str">
        <f>+E9+G9</f>
        <v>0</v>
      </c>
      <c r="I9" s="169" t="str">
        <f>SUMIFS('SP List (I-REAP)'!$N:$N,'SP List (I-REAP)'!$I:$I,StatusPGundertakeSourceRegion!$A9,'SP List (I-REAP)'!$Q:$Q,StatusPGundertakeSourceRegion!$A$8,'SP List (I-REAP)'!$C:$C,$H$2)/1000000</f>
        <v>0</v>
      </c>
      <c r="J9" s="94" t="str">
        <f>+H9+F9+I9</f>
        <v>0</v>
      </c>
    </row>
    <row r="10" spans="1:16" customHeight="1" ht="14.25">
      <c r="A10" s="162" t="s">
        <v>12</v>
      </c>
      <c r="B10" s="93" t="str">
        <f>COUNTIFS('SP List (I-REAP)'!$I:$I,StatusPGundertakeSourceRegion!$A10,'SP List (I-REAP)'!$Q:$Q,StatusPGundertakeSourceRegion!$A$8,'SP List (I-REAP)'!$C:$C,StatusPGundertakeSourceRegion!$H$2)</f>
        <v>0</v>
      </c>
      <c r="C10" s="125" t="str">
        <f>SUMIFS('SP List (I-REAP)'!$AA:$AA,'SP List (I-REAP)'!$I:$I,StatusPGundertakeSourceRegion!$A10,'SP List (I-REAP)'!$Q:$Q,StatusPGundertakeSourceRegion!$A$8,'SP List (I-REAP)'!$C:$C,StatusPGundertakeSourceRegion!$H$2)</f>
        <v>0</v>
      </c>
      <c r="D10" s="125" t="str">
        <f>SUMIFS('SP List (I-REAP)'!$AD:$AD,'SP List (I-REAP)'!$I:$I,StatusPGundertakeSourceRegion!$A10,'SP List (I-REAP)'!$Q:$Q,StatusPGundertakeSourceRegion!$A$8,'SP List (I-REAP)'!$C:$C,StatusPGundertakeSourceRegion!$H$2)</f>
        <v>0</v>
      </c>
      <c r="E10" s="169" t="str">
        <f>SUMIFS('SP List (I-REAP)'!$K:$K,'SP List (I-REAP)'!$I:$I,StatusPGundertakeSourceRegion!$A10,'SP List (I-REAP)'!$Q:$Q,StatusPGundertakeSourceRegion!$A$8,'SP List (I-REAP)'!$C:$C,$H$2)/1000000</f>
        <v>0</v>
      </c>
      <c r="F10" s="169" t="str">
        <f>SUMIFS('SP List (I-REAP)'!$L:$L,'SP List (I-REAP)'!$I:$I,StatusPGundertakeSourceRegion!$A10,'SP List (I-REAP)'!$Q:$Q,StatusPGundertakeSourceRegion!$A$8,'SP List (I-REAP)'!$C:$C,$H$2)/1000000</f>
        <v>0</v>
      </c>
      <c r="G10" s="169" t="str">
        <f>SUMIFS('SP List (I-REAP)'!$M:$M,'SP List (I-REAP)'!$I:$I,StatusPGundertakeSourceRegion!$A10,'SP List (I-REAP)'!$Q:$Q,StatusPGundertakeSourceRegion!$A$8,'SP List (I-REAP)'!$C:$C,$H$2)/1000000</f>
        <v>0</v>
      </c>
      <c r="H10" s="94" t="str">
        <f>+E10+G10</f>
        <v>0</v>
      </c>
      <c r="I10" s="169" t="str">
        <f>SUMIFS('SP List (I-REAP)'!$N:$N,'SP List (I-REAP)'!$I:$I,StatusPGundertakeSourceRegion!$A10,'SP List (I-REAP)'!$Q:$Q,StatusPGundertakeSourceRegion!$A$8,'SP List (I-REAP)'!$C:$C,$H$2)/1000000</f>
        <v>0</v>
      </c>
      <c r="J10" s="94" t="str">
        <f>+H10+F10+I10</f>
        <v>0</v>
      </c>
    </row>
    <row r="11" spans="1:16" customHeight="1" ht="14.25">
      <c r="A11" s="162" t="s">
        <v>16</v>
      </c>
      <c r="B11" s="93" t="str">
        <f>COUNTIFS('SP List (I-REAP)'!$I:$I,StatusPGundertakeSourceRegion!$A11,'SP List (I-REAP)'!$Q:$Q,StatusPGundertakeSourceRegion!$A$8,'SP List (I-REAP)'!$C:$C,StatusPGundertakeSourceRegion!$H$2)</f>
        <v>0</v>
      </c>
      <c r="C11" s="125" t="str">
        <f>SUMIFS('SP List (I-REAP)'!$AA:$AA,'SP List (I-REAP)'!$I:$I,StatusPGundertakeSourceRegion!$A11,'SP List (I-REAP)'!$Q:$Q,StatusPGundertakeSourceRegion!$A$8,'SP List (I-REAP)'!$C:$C,StatusPGundertakeSourceRegion!$H$2)</f>
        <v>0</v>
      </c>
      <c r="D11" s="125" t="str">
        <f>SUMIFS('SP List (I-REAP)'!$AD:$AD,'SP List (I-REAP)'!$I:$I,StatusPGundertakeSourceRegion!$A11,'SP List (I-REAP)'!$Q:$Q,StatusPGundertakeSourceRegion!$A$8,'SP List (I-REAP)'!$C:$C,StatusPGundertakeSourceRegion!$H$2)</f>
        <v>0</v>
      </c>
      <c r="E11" s="169" t="str">
        <f>SUMIFS('SP List (I-REAP)'!$K:$K,'SP List (I-REAP)'!$I:$I,StatusPGundertakeSourceRegion!$A11,'SP List (I-REAP)'!$Q:$Q,StatusPGundertakeSourceRegion!$A$8,'SP List (I-REAP)'!$C:$C,$H$2)/1000000</f>
        <v>0</v>
      </c>
      <c r="F11" s="169" t="str">
        <f>SUMIFS('SP List (I-REAP)'!$L:$L,'SP List (I-REAP)'!$I:$I,StatusPGundertakeSourceRegion!$A11,'SP List (I-REAP)'!$Q:$Q,StatusPGundertakeSourceRegion!$A$8,'SP List (I-REAP)'!$C:$C,$H$2)/1000000</f>
        <v>0</v>
      </c>
      <c r="G11" s="169" t="str">
        <f>SUMIFS('SP List (I-REAP)'!$M:$M,'SP List (I-REAP)'!$I:$I,StatusPGundertakeSourceRegion!$A11,'SP List (I-REAP)'!$Q:$Q,StatusPGundertakeSourceRegion!$A$8,'SP List (I-REAP)'!$C:$C,$H$2)/1000000</f>
        <v>0</v>
      </c>
      <c r="H11" s="94" t="str">
        <f>+E11+G11</f>
        <v>0</v>
      </c>
      <c r="I11" s="169" t="str">
        <f>SUMIFS('SP List (I-REAP)'!$N:$N,'SP List (I-REAP)'!$I:$I,StatusPGundertakeSourceRegion!$A11,'SP List (I-REAP)'!$Q:$Q,StatusPGundertakeSourceRegion!$A$8,'SP List (I-REAP)'!$C:$C,$H$2)/1000000</f>
        <v>0</v>
      </c>
      <c r="J11" s="94" t="str">
        <f>+H11+F11+I11</f>
        <v>0</v>
      </c>
    </row>
    <row r="12" spans="1:16" customHeight="1" ht="14.25">
      <c r="A12" s="162" t="s">
        <v>20</v>
      </c>
      <c r="B12" s="93" t="str">
        <f>COUNTIFS('SP List (I-REAP)'!$I:$I,StatusPGundertakeSourceRegion!$A12,'SP List (I-REAP)'!$Q:$Q,StatusPGundertakeSourceRegion!$A$8,'SP List (I-REAP)'!$C:$C,StatusPGundertakeSourceRegion!$H$2)</f>
        <v>0</v>
      </c>
      <c r="C12" s="125" t="str">
        <f>SUMIFS('SP List (I-REAP)'!$AA:$AA,'SP List (I-REAP)'!$I:$I,StatusPGundertakeSourceRegion!$A12,'SP List (I-REAP)'!$Q:$Q,StatusPGundertakeSourceRegion!$A$8,'SP List (I-REAP)'!$C:$C,StatusPGundertakeSourceRegion!$H$2)</f>
        <v>0</v>
      </c>
      <c r="D12" s="125" t="str">
        <f>SUMIFS('SP List (I-REAP)'!$AD:$AD,'SP List (I-REAP)'!$I:$I,StatusPGundertakeSourceRegion!$A12,'SP List (I-REAP)'!$Q:$Q,StatusPGundertakeSourceRegion!$A$8,'SP List (I-REAP)'!$C:$C,StatusPGundertakeSourceRegion!$H$2)</f>
        <v>0</v>
      </c>
      <c r="E12" s="169" t="str">
        <f>SUMIFS('SP List (I-REAP)'!$K:$K,'SP List (I-REAP)'!$I:$I,StatusPGundertakeSourceRegion!$A12,'SP List (I-REAP)'!$Q:$Q,StatusPGundertakeSourceRegion!$A$8,'SP List (I-REAP)'!$C:$C,$H$2)/1000000</f>
        <v>0</v>
      </c>
      <c r="F12" s="169" t="str">
        <f>SUMIFS('SP List (I-REAP)'!$L:$L,'SP List (I-REAP)'!$I:$I,StatusPGundertakeSourceRegion!$A12,'SP List (I-REAP)'!$Q:$Q,StatusPGundertakeSourceRegion!$A$8,'SP List (I-REAP)'!$C:$C,$H$2)/1000000</f>
        <v>0</v>
      </c>
      <c r="G12" s="169" t="str">
        <f>SUMIFS('SP List (I-REAP)'!$M:$M,'SP List (I-REAP)'!$I:$I,StatusPGundertakeSourceRegion!$A12,'SP List (I-REAP)'!$Q:$Q,StatusPGundertakeSourceRegion!$A$8,'SP List (I-REAP)'!$C:$C,$H$2)/1000000</f>
        <v>0</v>
      </c>
      <c r="H12" s="94" t="str">
        <f>+E12+G12</f>
        <v>0</v>
      </c>
      <c r="I12" s="169" t="str">
        <f>SUMIFS('SP List (I-REAP)'!$N:$N,'SP List (I-REAP)'!$I:$I,StatusPGundertakeSourceRegion!$A12,'SP List (I-REAP)'!$Q:$Q,StatusPGundertakeSourceRegion!$A$8,'SP List (I-REAP)'!$C:$C,$H$2)/1000000</f>
        <v>0</v>
      </c>
      <c r="J12" s="94" t="str">
        <f>+H12+F12+I12</f>
        <v>0</v>
      </c>
      <c r="P12" s="115"/>
    </row>
    <row r="13" spans="1:16" customHeight="1" ht="14.25">
      <c r="A13" s="165" t="s">
        <v>2012</v>
      </c>
      <c r="B13" s="95" t="str">
        <f>+B14</f>
        <v>0</v>
      </c>
      <c r="C13" s="128" t="str">
        <f>+C14</f>
        <v>0</v>
      </c>
      <c r="D13" s="128" t="str">
        <f>+D14</f>
        <v>0</v>
      </c>
      <c r="E13" s="170" t="str">
        <f>+E14</f>
        <v>0</v>
      </c>
      <c r="F13" s="170" t="str">
        <f>+F14</f>
        <v>0</v>
      </c>
      <c r="G13" s="170" t="str">
        <f>+G14</f>
        <v>0</v>
      </c>
      <c r="H13" s="170" t="str">
        <f>+H14</f>
        <v>0</v>
      </c>
      <c r="I13" s="170" t="str">
        <f>+I14</f>
        <v>0</v>
      </c>
      <c r="J13" s="170" t="str">
        <f>+J14</f>
        <v>0</v>
      </c>
      <c r="P13" s="115"/>
    </row>
    <row r="14" spans="1:16" customHeight="1" ht="14.25">
      <c r="A14" s="97" t="s">
        <v>2013</v>
      </c>
      <c r="B14" s="98" t="str">
        <f>+B15+B20+B25</f>
        <v>0</v>
      </c>
      <c r="C14" s="129" t="str">
        <f>+C15+C20+C25</f>
        <v>0</v>
      </c>
      <c r="D14" s="129" t="str">
        <f>+D15+D20+D25</f>
        <v>0</v>
      </c>
      <c r="E14" s="108" t="str">
        <f>+E15+E20+E25</f>
        <v>0</v>
      </c>
      <c r="F14" s="108" t="str">
        <f>+F15+F20+F25</f>
        <v>0</v>
      </c>
      <c r="G14" s="108" t="str">
        <f>+G15+G20+G25</f>
        <v>0</v>
      </c>
      <c r="H14" s="108" t="str">
        <f>+H15+H20+H25</f>
        <v>0</v>
      </c>
      <c r="I14" s="108" t="str">
        <f>+I15+I20+I25</f>
        <v>0</v>
      </c>
      <c r="J14" s="108" t="str">
        <f>+J15+J20+J25</f>
        <v>0</v>
      </c>
      <c r="P14" s="115"/>
    </row>
    <row r="15" spans="1:16" customHeight="1" ht="14.25">
      <c r="A15" s="164" t="s">
        <v>2014</v>
      </c>
      <c r="B15" s="101" t="str">
        <f>SUM(B16:B19)</f>
        <v>0</v>
      </c>
      <c r="C15" s="130" t="str">
        <f>SUM(C16:C19)</f>
        <v>0</v>
      </c>
      <c r="D15" s="130" t="str">
        <f>SUM(D16:D19)</f>
        <v>0</v>
      </c>
      <c r="E15" s="171" t="str">
        <f>SUM(E16:E19)</f>
        <v>0</v>
      </c>
      <c r="F15" s="171" t="str">
        <f>SUM(F16:F19)</f>
        <v>0</v>
      </c>
      <c r="G15" s="171" t="str">
        <f>SUM(G16:G19)</f>
        <v>0</v>
      </c>
      <c r="H15" s="171" t="str">
        <f>SUM(H16:H19)</f>
        <v>0</v>
      </c>
      <c r="I15" s="171" t="str">
        <f>SUM(I16:I19)</f>
        <v>0</v>
      </c>
      <c r="J15" s="171" t="str">
        <f>SUM(J16:J19)</f>
        <v>0</v>
      </c>
      <c r="P15" s="115"/>
    </row>
    <row r="16" spans="1:16" customHeight="1" ht="14.25">
      <c r="A16" s="162" t="s">
        <v>7</v>
      </c>
      <c r="B16" s="93" t="str">
        <f>COUNTIFS('SP List (I-REAP)'!$I:$I,StatusPGundertakeSourceRegion!$A16,'SP List (I-REAP)'!$Q:$Q,StatusPGundertakeSourceRegion!$A$15,'SP List (I-REAP)'!$C:$C,StatusPGundertakeSourceRegion!$H$2)</f>
        <v>0</v>
      </c>
      <c r="C16" s="125" t="str">
        <f>SUMIFS('SP List (I-REAP)'!$AA:$AA,'SP List (I-REAP)'!$I:$I,StatusPGundertakeSourceRegion!$A16,'SP List (I-REAP)'!$Q:$Q,StatusPGundertakeSourceRegion!$A$15,'SP List (I-REAP)'!$C:$C,StatusPGundertakeSourceRegion!$H$2)</f>
        <v>0</v>
      </c>
      <c r="D16" s="125" t="str">
        <f>SUMIFS('SP List (I-REAP)'!$AD:$AD,'SP List (I-REAP)'!$I:$I,StatusPGundertakeSourceRegion!$A16,'SP List (I-REAP)'!$Q:$Q,StatusPGundertakeSourceRegion!$A$15,'SP List (I-REAP)'!$C:$C,StatusPGundertakeSourceRegion!$H$2)</f>
        <v>0</v>
      </c>
      <c r="E16" s="169" t="str">
        <f>SUMIFS('SP List (I-REAP)'!$K:$K,'SP List (I-REAP)'!$I:$I,StatusPGundertakeSourceRegion!$A16,'SP List (I-REAP)'!$Q:$Q,StatusPGundertakeSourceRegion!$A$15,'SP List (I-REAP)'!$C:$C,$H$2)/1000000</f>
        <v>0</v>
      </c>
      <c r="F16" s="169" t="str">
        <f>SUMIFS('SP List (I-REAP)'!$L:$L,'SP List (I-REAP)'!$I:$I,StatusPGundertakeSourceRegion!$A16,'SP List (I-REAP)'!$Q:$Q,StatusPGundertakeSourceRegion!$A$15,'SP List (I-REAP)'!$C:$C,$H$2)/1000000</f>
        <v>0</v>
      </c>
      <c r="G16" s="169" t="str">
        <f>SUMIFS('SP List (I-REAP)'!$M:$M,'SP List (I-REAP)'!$I:$I,StatusPGundertakeSourceRegion!$A16,'SP List (I-REAP)'!$Q:$Q,StatusPGundertakeSourceRegion!$A$15,'SP List (I-REAP)'!$C:$C,$H$2)/1000000</f>
        <v>0</v>
      </c>
      <c r="H16" s="94" t="str">
        <f>+E16+G16</f>
        <v>0</v>
      </c>
      <c r="I16" s="169" t="str">
        <f>SUMIFS('SP List (I-REAP)'!$N:$N,'SP List (I-REAP)'!$I:$I,StatusPGundertakeSourceRegion!$A16,'SP List (I-REAP)'!$Q:$Q,StatusPGundertakeSourceRegion!$A$15,'SP List (I-REAP)'!$C:$C,$H$2)/1000000</f>
        <v>0</v>
      </c>
      <c r="J16" s="94" t="str">
        <f>+H16+F16+I16</f>
        <v>0</v>
      </c>
      <c r="P16" s="115"/>
    </row>
    <row r="17" spans="1:16" customHeight="1" ht="14.25">
      <c r="A17" s="162" t="s">
        <v>12</v>
      </c>
      <c r="B17" s="93" t="str">
        <f>COUNTIFS('SP List (I-REAP)'!$I:$I,StatusPGundertakeSourceRegion!$A17,'SP List (I-REAP)'!$Q:$Q,StatusPGundertakeSourceRegion!$A$15,'SP List (I-REAP)'!$C:$C,StatusPGundertakeSourceRegion!$H$2)</f>
        <v>0</v>
      </c>
      <c r="C17" s="125" t="str">
        <f>SUMIFS('SP List (I-REAP)'!$AA:$AA,'SP List (I-REAP)'!$I:$I,StatusPGundertakeSourceRegion!$A17,'SP List (I-REAP)'!$Q:$Q,StatusPGundertakeSourceRegion!$A$15,'SP List (I-REAP)'!$C:$C,StatusPGundertakeSourceRegion!$H$2)</f>
        <v>0</v>
      </c>
      <c r="D17" s="125" t="str">
        <f>SUMIFS('SP List (I-REAP)'!$AD:$AD,'SP List (I-REAP)'!$I:$I,StatusPGundertakeSourceRegion!$A17,'SP List (I-REAP)'!$Q:$Q,StatusPGundertakeSourceRegion!$A$15,'SP List (I-REAP)'!$C:$C,StatusPGundertakeSourceRegion!$H$2)</f>
        <v>0</v>
      </c>
      <c r="E17" s="169" t="str">
        <f>SUMIFS('SP List (I-REAP)'!$K:$K,'SP List (I-REAP)'!$I:$I,StatusPGundertakeSourceRegion!$A17,'SP List (I-REAP)'!$Q:$Q,StatusPGundertakeSourceRegion!$A$15,'SP List (I-REAP)'!$C:$C,$H$2)/1000000</f>
        <v>0</v>
      </c>
      <c r="F17" s="169" t="str">
        <f>SUMIFS('SP List (I-REAP)'!$L:$L,'SP List (I-REAP)'!$I:$I,StatusPGundertakeSourceRegion!$A17,'SP List (I-REAP)'!$Q:$Q,StatusPGundertakeSourceRegion!$A$15,'SP List (I-REAP)'!$C:$C,$H$2)/1000000</f>
        <v>0</v>
      </c>
      <c r="G17" s="169" t="str">
        <f>SUMIFS('SP List (I-REAP)'!$M:$M,'SP List (I-REAP)'!$I:$I,StatusPGundertakeSourceRegion!$A17,'SP List (I-REAP)'!$Q:$Q,StatusPGundertakeSourceRegion!$A$15,'SP List (I-REAP)'!$C:$C,$H$2)/1000000</f>
        <v>0</v>
      </c>
      <c r="H17" s="94" t="str">
        <f>+E17+G17</f>
        <v>0</v>
      </c>
      <c r="I17" s="169" t="str">
        <f>SUMIFS('SP List (I-REAP)'!$N:$N,'SP List (I-REAP)'!$I:$I,StatusPGundertakeSourceRegion!$A17,'SP List (I-REAP)'!$Q:$Q,StatusPGundertakeSourceRegion!$A$15,'SP List (I-REAP)'!$C:$C,$H$2)/1000000</f>
        <v>0</v>
      </c>
      <c r="J17" s="94" t="str">
        <f>+H17+F17+I17</f>
        <v>0</v>
      </c>
      <c r="P17" s="115"/>
    </row>
    <row r="18" spans="1:16" customHeight="1" ht="14.25">
      <c r="A18" s="162" t="s">
        <v>16</v>
      </c>
      <c r="B18" s="93" t="str">
        <f>COUNTIFS('SP List (I-REAP)'!$I:$I,StatusPGundertakeSourceRegion!$A18,'SP List (I-REAP)'!$Q:$Q,StatusPGundertakeSourceRegion!$A$15,'SP List (I-REAP)'!$C:$C,StatusPGundertakeSourceRegion!$H$2)</f>
        <v>0</v>
      </c>
      <c r="C18" s="125" t="str">
        <f>SUMIFS('SP List (I-REAP)'!$AA:$AA,'SP List (I-REAP)'!$I:$I,StatusPGundertakeSourceRegion!$A18,'SP List (I-REAP)'!$Q:$Q,StatusPGundertakeSourceRegion!$A$15,'SP List (I-REAP)'!$C:$C,StatusPGundertakeSourceRegion!$H$2)</f>
        <v>0</v>
      </c>
      <c r="D18" s="125" t="str">
        <f>SUMIFS('SP List (I-REAP)'!$AD:$AD,'SP List (I-REAP)'!$I:$I,StatusPGundertakeSourceRegion!$A18,'SP List (I-REAP)'!$Q:$Q,StatusPGundertakeSourceRegion!$A$15,'SP List (I-REAP)'!$C:$C,StatusPGundertakeSourceRegion!$H$2)</f>
        <v>0</v>
      </c>
      <c r="E18" s="169" t="str">
        <f>SUMIFS('SP List (I-REAP)'!$K:$K,'SP List (I-REAP)'!$I:$I,StatusPGundertakeSourceRegion!$A18,'SP List (I-REAP)'!$Q:$Q,StatusPGundertakeSourceRegion!$A$15,'SP List (I-REAP)'!$C:$C,$H$2)/1000000</f>
        <v>0</v>
      </c>
      <c r="F18" s="169" t="str">
        <f>SUMIFS('SP List (I-REAP)'!$L:$L,'SP List (I-REAP)'!$I:$I,StatusPGundertakeSourceRegion!$A18,'SP List (I-REAP)'!$Q:$Q,StatusPGundertakeSourceRegion!$A$15,'SP List (I-REAP)'!$C:$C,$H$2)/1000000</f>
        <v>0</v>
      </c>
      <c r="G18" s="169" t="str">
        <f>SUMIFS('SP List (I-REAP)'!$M:$M,'SP List (I-REAP)'!$I:$I,StatusPGundertakeSourceRegion!$A18,'SP List (I-REAP)'!$Q:$Q,StatusPGundertakeSourceRegion!$A$15,'SP List (I-REAP)'!$C:$C,$H$2)/1000000</f>
        <v>0</v>
      </c>
      <c r="H18" s="94" t="str">
        <f>+E18+G18</f>
        <v>0</v>
      </c>
      <c r="I18" s="169" t="str">
        <f>SUMIFS('SP List (I-REAP)'!$N:$N,'SP List (I-REAP)'!$I:$I,StatusPGundertakeSourceRegion!$A18,'SP List (I-REAP)'!$Q:$Q,StatusPGundertakeSourceRegion!$A$15,'SP List (I-REAP)'!$C:$C,$H$2)/1000000</f>
        <v>0</v>
      </c>
      <c r="J18" s="94" t="str">
        <f>+H18+F18+I18</f>
        <v>0</v>
      </c>
      <c r="P18" s="115"/>
    </row>
    <row r="19" spans="1:16" customHeight="1" ht="14.25" s="83" customFormat="1">
      <c r="A19" s="162" t="s">
        <v>20</v>
      </c>
      <c r="B19" s="93" t="str">
        <f>COUNTIFS('SP List (I-REAP)'!$I:$I,StatusPGundertakeSourceRegion!$A19,'SP List (I-REAP)'!$Q:$Q,StatusPGundertakeSourceRegion!$A$15,'SP List (I-REAP)'!$C:$C,StatusPGundertakeSourceRegion!$H$2)</f>
        <v>0</v>
      </c>
      <c r="C19" s="125" t="str">
        <f>SUMIFS('SP List (I-REAP)'!$AA:$AA,'SP List (I-REAP)'!$I:$I,StatusPGundertakeSourceRegion!$A19,'SP List (I-REAP)'!$Q:$Q,StatusPGundertakeSourceRegion!$A$15,'SP List (I-REAP)'!$C:$C,StatusPGundertakeSourceRegion!$H$2)</f>
        <v>0</v>
      </c>
      <c r="D19" s="125" t="str">
        <f>SUMIFS('SP List (I-REAP)'!$AD:$AD,'SP List (I-REAP)'!$I:$I,StatusPGundertakeSourceRegion!$A19,'SP List (I-REAP)'!$Q:$Q,StatusPGundertakeSourceRegion!$A$15,'SP List (I-REAP)'!$C:$C,StatusPGundertakeSourceRegion!$H$2)</f>
        <v>0</v>
      </c>
      <c r="E19" s="169" t="str">
        <f>SUMIFS('SP List (I-REAP)'!$K:$K,'SP List (I-REAP)'!$I:$I,StatusPGundertakeSourceRegion!$A19,'SP List (I-REAP)'!$Q:$Q,StatusPGundertakeSourceRegion!$A$15,'SP List (I-REAP)'!$C:$C,$H$2)/1000000</f>
        <v>0</v>
      </c>
      <c r="F19" s="169" t="str">
        <f>SUMIFS('SP List (I-REAP)'!$L:$L,'SP List (I-REAP)'!$I:$I,StatusPGundertakeSourceRegion!$A19,'SP List (I-REAP)'!$Q:$Q,StatusPGundertakeSourceRegion!$A$15,'SP List (I-REAP)'!$C:$C,$H$2)/1000000</f>
        <v>0</v>
      </c>
      <c r="G19" s="169" t="str">
        <f>SUMIFS('SP List (I-REAP)'!$M:$M,'SP List (I-REAP)'!$I:$I,StatusPGundertakeSourceRegion!$A19,'SP List (I-REAP)'!$Q:$Q,StatusPGundertakeSourceRegion!$A$15,'SP List (I-REAP)'!$C:$C,$H$2)/1000000</f>
        <v>0</v>
      </c>
      <c r="H19" s="94" t="str">
        <f>+E19+G19</f>
        <v>0</v>
      </c>
      <c r="I19" s="169" t="str">
        <f>SUMIFS('SP List (I-REAP)'!$N:$N,'SP List (I-REAP)'!$I:$I,StatusPGundertakeSourceRegion!$A19,'SP List (I-REAP)'!$Q:$Q,StatusPGundertakeSourceRegion!$A$15,'SP List (I-REAP)'!$C:$C,$H$2)/1000000</f>
        <v>0</v>
      </c>
      <c r="J19" s="94" t="str">
        <f>+H19+F19+I19</f>
        <v>0</v>
      </c>
      <c r="L19" s="82"/>
      <c r="M19" s="82"/>
      <c r="N19" s="82"/>
      <c r="O19" s="82"/>
      <c r="P19" s="115"/>
    </row>
    <row r="20" spans="1:16" s="83" customFormat="1">
      <c r="A20" s="163" t="s">
        <v>865</v>
      </c>
      <c r="B20" s="101" t="str">
        <f>SUM(B21:B24)</f>
        <v>0</v>
      </c>
      <c r="C20" s="130" t="str">
        <f>SUM(C21:C24)</f>
        <v>0</v>
      </c>
      <c r="D20" s="130" t="str">
        <f>SUM(D21:D24)</f>
        <v>0</v>
      </c>
      <c r="E20" s="171" t="str">
        <f>SUM(E21:E24)</f>
        <v>0</v>
      </c>
      <c r="F20" s="171" t="str">
        <f>SUM(F21:F24)</f>
        <v>0</v>
      </c>
      <c r="G20" s="171" t="str">
        <f>SUM(G21:G24)</f>
        <v>0</v>
      </c>
      <c r="H20" s="171" t="str">
        <f>SUM(H21:H24)</f>
        <v>0</v>
      </c>
      <c r="I20" s="171" t="str">
        <f>SUM(I21:I24)</f>
        <v>0</v>
      </c>
      <c r="J20" s="171" t="str">
        <f>SUM(J21:J24)</f>
        <v>0</v>
      </c>
      <c r="L20" s="82"/>
      <c r="M20" s="82"/>
      <c r="N20" s="82"/>
      <c r="O20" s="82"/>
      <c r="P20" s="115"/>
    </row>
    <row r="21" spans="1:16" s="83" customFormat="1">
      <c r="A21" s="162" t="s">
        <v>7</v>
      </c>
      <c r="B21" s="93" t="str">
        <f>COUNTIFS('SP List (I-REAP)'!$I:$I,StatusPGundertakeSourceRegion!$A21,'SP List (I-REAP)'!$Q:$Q,StatusPGundertakeSourceRegion!$A$20,'SP List (I-REAP)'!$C:$C,StatusPGundertakeSourceRegion!$H$2)</f>
        <v>0</v>
      </c>
      <c r="C21" s="125" t="str">
        <f>SUMIFS('SP List (I-REAP)'!$AA:$AA,'SP List (I-REAP)'!$I:$I,StatusPGundertakeSourceRegion!$A21,'SP List (I-REAP)'!$Q:$Q,StatusPGundertakeSourceRegion!$A$20,'SP List (I-REAP)'!$C:$C,StatusPGundertakeSourceRegion!$H$2)</f>
        <v>0</v>
      </c>
      <c r="D21" s="125" t="str">
        <f>SUMIFS('SP List (I-REAP)'!$AD:$AD,'SP List (I-REAP)'!$I:$I,StatusPGundertakeSourceRegion!$A21,'SP List (I-REAP)'!$Q:$Q,StatusPGundertakeSourceRegion!$A$20,'SP List (I-REAP)'!$C:$C,StatusPGundertakeSourceRegion!$H$2)</f>
        <v>0</v>
      </c>
      <c r="E21" s="169" t="str">
        <f>SUMIFS('SP List (I-REAP)'!$K:$K,'SP List (I-REAP)'!$I:$I,StatusPGundertakeSourceRegion!$A21,'SP List (I-REAP)'!$Q:$Q,StatusPGundertakeSourceRegion!$A$20,'SP List (I-REAP)'!$C:$C,$H$2)/1000000</f>
        <v>0</v>
      </c>
      <c r="F21" s="169" t="str">
        <f>SUMIFS('SP List (I-REAP)'!$L:$L,'SP List (I-REAP)'!$I:$I,StatusPGundertakeSourceRegion!$A21,'SP List (I-REAP)'!$Q:$Q,StatusPGundertakeSourceRegion!$A$20,'SP List (I-REAP)'!$C:$C,$H$2)/1000000</f>
        <v>0</v>
      </c>
      <c r="G21" s="169" t="str">
        <f>SUMIFS('SP List (I-REAP)'!$M:$M,'SP List (I-REAP)'!$I:$I,StatusPGundertakeSourceRegion!$A21,'SP List (I-REAP)'!$Q:$Q,StatusPGundertakeSourceRegion!$A$20,'SP List (I-REAP)'!$C:$C,$H$2)/1000000</f>
        <v>0</v>
      </c>
      <c r="H21" s="94" t="str">
        <f>+E21+G21</f>
        <v>0</v>
      </c>
      <c r="I21" s="169" t="str">
        <f>SUMIFS('SP List (I-REAP)'!$N:$N,'SP List (I-REAP)'!$I:$I,StatusPGundertakeSourceRegion!$A21,'SP List (I-REAP)'!$Q:$Q,StatusPGundertakeSourceRegion!$A$20,'SP List (I-REAP)'!$C:$C,$H$2)/1000000</f>
        <v>0</v>
      </c>
      <c r="J21" s="94" t="str">
        <f>+H21+F21+I21</f>
        <v>0</v>
      </c>
      <c r="L21" s="82"/>
      <c r="M21" s="82"/>
      <c r="N21" s="82"/>
      <c r="O21" s="82"/>
      <c r="P21" s="115"/>
    </row>
    <row r="22" spans="1:16" s="83" customFormat="1">
      <c r="A22" s="162" t="s">
        <v>12</v>
      </c>
      <c r="B22" s="93" t="str">
        <f>COUNTIFS('SP List (I-REAP)'!$I:$I,StatusPGundertakeSourceRegion!$A22,'SP List (I-REAP)'!$Q:$Q,StatusPGundertakeSourceRegion!$A$20,'SP List (I-REAP)'!$C:$C,StatusPGundertakeSourceRegion!$H$2)</f>
        <v>0</v>
      </c>
      <c r="C22" s="125" t="str">
        <f>SUMIFS('SP List (I-REAP)'!$AA:$AA,'SP List (I-REAP)'!$I:$I,StatusPGundertakeSourceRegion!$A22,'SP List (I-REAP)'!$Q:$Q,StatusPGundertakeSourceRegion!$A$20,'SP List (I-REAP)'!$C:$C,StatusPGundertakeSourceRegion!$H$2)</f>
        <v>0</v>
      </c>
      <c r="D22" s="125" t="str">
        <f>SUMIFS('SP List (I-REAP)'!$AD:$AD,'SP List (I-REAP)'!$I:$I,StatusPGundertakeSourceRegion!$A22,'SP List (I-REAP)'!$Q:$Q,StatusPGundertakeSourceRegion!$A$20,'SP List (I-REAP)'!$C:$C,StatusPGundertakeSourceRegion!$H$2)</f>
        <v>0</v>
      </c>
      <c r="E22" s="169" t="str">
        <f>SUMIFS('SP List (I-REAP)'!$K:$K,'SP List (I-REAP)'!$I:$I,StatusPGundertakeSourceRegion!$A22,'SP List (I-REAP)'!$Q:$Q,StatusPGundertakeSourceRegion!$A$20,'SP List (I-REAP)'!$C:$C,$H$2)/1000000</f>
        <v>0</v>
      </c>
      <c r="F22" s="169" t="str">
        <f>SUMIFS('SP List (I-REAP)'!$L:$L,'SP List (I-REAP)'!$I:$I,StatusPGundertakeSourceRegion!$A22,'SP List (I-REAP)'!$Q:$Q,StatusPGundertakeSourceRegion!$A$20,'SP List (I-REAP)'!$C:$C,$H$2)/1000000</f>
        <v>0</v>
      </c>
      <c r="G22" s="169" t="str">
        <f>SUMIFS('SP List (I-REAP)'!$M:$M,'SP List (I-REAP)'!$I:$I,StatusPGundertakeSourceRegion!$A22,'SP List (I-REAP)'!$Q:$Q,StatusPGundertakeSourceRegion!$A$20,'SP List (I-REAP)'!$C:$C,$H$2)/1000000</f>
        <v>0</v>
      </c>
      <c r="H22" s="94" t="str">
        <f>+E22+G22</f>
        <v>0</v>
      </c>
      <c r="I22" s="169" t="str">
        <f>SUMIFS('SP List (I-REAP)'!$N:$N,'SP List (I-REAP)'!$I:$I,StatusPGundertakeSourceRegion!$A22,'SP List (I-REAP)'!$Q:$Q,StatusPGundertakeSourceRegion!$A$20,'SP List (I-REAP)'!$C:$C,$H$2)/1000000</f>
        <v>0</v>
      </c>
      <c r="J22" s="94" t="str">
        <f>+H22+F22+I22</f>
        <v>0</v>
      </c>
      <c r="L22" s="82"/>
      <c r="M22" s="82"/>
      <c r="N22" s="82"/>
      <c r="O22" s="82"/>
      <c r="P22" s="115"/>
    </row>
    <row r="23" spans="1:16" s="83" customFormat="1">
      <c r="A23" s="162" t="s">
        <v>16</v>
      </c>
      <c r="B23" s="93" t="str">
        <f>COUNTIFS('SP List (I-REAP)'!$I:$I,StatusPGundertakeSourceRegion!$A23,'SP List (I-REAP)'!$Q:$Q,StatusPGundertakeSourceRegion!$A$20,'SP List (I-REAP)'!$C:$C,StatusPGundertakeSourceRegion!$H$2)</f>
        <v>0</v>
      </c>
      <c r="C23" s="125" t="str">
        <f>SUMIFS('SP List (I-REAP)'!$AA:$AA,'SP List (I-REAP)'!$I:$I,StatusPGundertakeSourceRegion!$A23,'SP List (I-REAP)'!$Q:$Q,StatusPGundertakeSourceRegion!$A$20,'SP List (I-REAP)'!$C:$C,StatusPGundertakeSourceRegion!$H$2)</f>
        <v>0</v>
      </c>
      <c r="D23" s="125" t="str">
        <f>SUMIFS('SP List (I-REAP)'!$AD:$AD,'SP List (I-REAP)'!$I:$I,StatusPGundertakeSourceRegion!$A23,'SP List (I-REAP)'!$Q:$Q,StatusPGundertakeSourceRegion!$A$20,'SP List (I-REAP)'!$C:$C,StatusPGundertakeSourceRegion!$H$2)</f>
        <v>0</v>
      </c>
      <c r="E23" s="169" t="str">
        <f>SUMIFS('SP List (I-REAP)'!$K:$K,'SP List (I-REAP)'!$I:$I,StatusPGundertakeSourceRegion!$A23,'SP List (I-REAP)'!$Q:$Q,StatusPGundertakeSourceRegion!$A$20,'SP List (I-REAP)'!$C:$C,$H$2)/1000000</f>
        <v>0</v>
      </c>
      <c r="F23" s="169" t="str">
        <f>SUMIFS('SP List (I-REAP)'!$L:$L,'SP List (I-REAP)'!$I:$I,StatusPGundertakeSourceRegion!$A23,'SP List (I-REAP)'!$Q:$Q,StatusPGundertakeSourceRegion!$A$20,'SP List (I-REAP)'!$C:$C,$H$2)/1000000</f>
        <v>0</v>
      </c>
      <c r="G23" s="169" t="str">
        <f>SUMIFS('SP List (I-REAP)'!$M:$M,'SP List (I-REAP)'!$I:$I,StatusPGundertakeSourceRegion!$A23,'SP List (I-REAP)'!$Q:$Q,StatusPGundertakeSourceRegion!$A$20,'SP List (I-REAP)'!$C:$C,$H$2)/1000000</f>
        <v>0</v>
      </c>
      <c r="H23" s="94" t="str">
        <f>+E23+G23</f>
        <v>0</v>
      </c>
      <c r="I23" s="169" t="str">
        <f>SUMIFS('SP List (I-REAP)'!$N:$N,'SP List (I-REAP)'!$I:$I,StatusPGundertakeSourceRegion!$A23,'SP List (I-REAP)'!$Q:$Q,StatusPGundertakeSourceRegion!$A$20,'SP List (I-REAP)'!$C:$C,$H$2)/1000000</f>
        <v>0</v>
      </c>
      <c r="J23" s="94" t="str">
        <f>+H23+F23+I23</f>
        <v>0</v>
      </c>
      <c r="L23" s="82"/>
      <c r="M23" s="82"/>
      <c r="N23" s="82"/>
      <c r="O23" s="82"/>
      <c r="P23" s="115"/>
    </row>
    <row r="24" spans="1:16" s="83" customFormat="1">
      <c r="A24" s="162" t="s">
        <v>20</v>
      </c>
      <c r="B24" s="93" t="str">
        <f>COUNTIFS('SP List (I-REAP)'!$I:$I,StatusPGundertakeSourceRegion!$A24,'SP List (I-REAP)'!$Q:$Q,StatusPGundertakeSourceRegion!$A$20,'SP List (I-REAP)'!$C:$C,StatusPGundertakeSourceRegion!$H$2)</f>
        <v>0</v>
      </c>
      <c r="C24" s="125" t="str">
        <f>SUMIFS('SP List (I-REAP)'!$AA:$AA,'SP List (I-REAP)'!$I:$I,StatusPGundertakeSourceRegion!$A24,'SP List (I-REAP)'!$Q:$Q,StatusPGundertakeSourceRegion!$A$20,'SP List (I-REAP)'!$C:$C,StatusPGundertakeSourceRegion!$H$2)</f>
        <v>0</v>
      </c>
      <c r="D24" s="125" t="str">
        <f>SUMIFS('SP List (I-REAP)'!$AD:$AD,'SP List (I-REAP)'!$I:$I,StatusPGundertakeSourceRegion!$A24,'SP List (I-REAP)'!$Q:$Q,StatusPGundertakeSourceRegion!$A$20,'SP List (I-REAP)'!$C:$C,StatusPGundertakeSourceRegion!$H$2)</f>
        <v>0</v>
      </c>
      <c r="E24" s="169" t="str">
        <f>SUMIFS('SP List (I-REAP)'!$K:$K,'SP List (I-REAP)'!$I:$I,StatusPGundertakeSourceRegion!$A24,'SP List (I-REAP)'!$Q:$Q,StatusPGundertakeSourceRegion!$A$20,'SP List (I-REAP)'!$C:$C,$H$2)/1000000</f>
        <v>0</v>
      </c>
      <c r="F24" s="169" t="str">
        <f>SUMIFS('SP List (I-REAP)'!$L:$L,'SP List (I-REAP)'!$I:$I,StatusPGundertakeSourceRegion!$A24,'SP List (I-REAP)'!$Q:$Q,StatusPGundertakeSourceRegion!$A$20,'SP List (I-REAP)'!$C:$C,$H$2)/1000000</f>
        <v>0</v>
      </c>
      <c r="G24" s="169" t="str">
        <f>SUMIFS('SP List (I-REAP)'!$M:$M,'SP List (I-REAP)'!$I:$I,StatusPGundertakeSourceRegion!$A24,'SP List (I-REAP)'!$Q:$Q,StatusPGundertakeSourceRegion!$A$20,'SP List (I-REAP)'!$C:$C,$H$2)/1000000</f>
        <v>0</v>
      </c>
      <c r="H24" s="94" t="str">
        <f>+E24+G24</f>
        <v>0</v>
      </c>
      <c r="I24" s="169" t="str">
        <f>SUMIFS('SP List (I-REAP)'!$N:$N,'SP List (I-REAP)'!$I:$I,StatusPGundertakeSourceRegion!$A24,'SP List (I-REAP)'!$Q:$Q,StatusPGundertakeSourceRegion!$A$20,'SP List (I-REAP)'!$C:$C,$H$2)/1000000</f>
        <v>0</v>
      </c>
      <c r="J24" s="94" t="str">
        <f>+H24+F24+I24</f>
        <v>0</v>
      </c>
      <c r="L24" s="82"/>
      <c r="M24" s="82"/>
      <c r="N24" s="82"/>
      <c r="O24" s="82"/>
      <c r="P24" s="115"/>
    </row>
    <row r="25" spans="1:16" customHeight="1" ht="14.25" s="83" customFormat="1">
      <c r="A25" s="67" t="s">
        <v>2015</v>
      </c>
      <c r="B25" s="101" t="str">
        <f>SUM(B26:B29)</f>
        <v>0</v>
      </c>
      <c r="C25" s="130" t="str">
        <f>SUM(C26:C29)</f>
        <v>0</v>
      </c>
      <c r="D25" s="130" t="str">
        <f>SUM(D26:D29)</f>
        <v>0</v>
      </c>
      <c r="E25" s="171" t="str">
        <f>SUM(E26:E29)</f>
        <v>0</v>
      </c>
      <c r="F25" s="171" t="str">
        <f>SUM(F26:F29)</f>
        <v>0</v>
      </c>
      <c r="G25" s="171" t="str">
        <f>SUM(G26:G29)</f>
        <v>0</v>
      </c>
      <c r="H25" s="171" t="str">
        <f>SUM(H26:H29)</f>
        <v>0</v>
      </c>
      <c r="I25" s="171" t="str">
        <f>SUM(I26:I29)</f>
        <v>0</v>
      </c>
      <c r="J25" s="171" t="str">
        <f>SUM(J26:J29)</f>
        <v>0</v>
      </c>
      <c r="L25" s="82"/>
      <c r="M25" s="82"/>
      <c r="N25" s="82"/>
      <c r="O25" s="82"/>
      <c r="P25" s="115"/>
    </row>
    <row r="26" spans="1:16" customHeight="1" ht="14.25" s="83" customFormat="1">
      <c r="A26" s="162" t="s">
        <v>7</v>
      </c>
      <c r="B26" s="93" t="str">
        <f>COUNTIFS('SP List (I-REAP)'!$I:$I,StatusPGundertakeSourceRegion!$A26,'SP List (I-REAP)'!$Q:$Q,StatusPGundertakeSourceRegion!$A$25,'SP List (I-REAP)'!$C:$C,StatusPGundertakeSourceRegion!$H$2)</f>
        <v>0</v>
      </c>
      <c r="C26" s="125" t="str">
        <f>SUMIFS('SP List (I-REAP)'!$AA:$AA,'SP List (I-REAP)'!$I:$I,StatusPGundertakeSourceRegion!$A26,'SP List (I-REAP)'!$Q:$Q,StatusPGundertakeSourceRegion!$A$25,'SP List (I-REAP)'!$C:$C,StatusPGundertakeSourceRegion!$H$2)</f>
        <v>0</v>
      </c>
      <c r="D26" s="125" t="str">
        <f>SUMIFS('SP List (I-REAP)'!$AD:$AD,'SP List (I-REAP)'!$I:$I,StatusPGundertakeSourceRegion!$A26,'SP List (I-REAP)'!$Q:$Q,StatusPGundertakeSourceRegion!$A$25,'SP List (I-REAP)'!$C:$C,StatusPGundertakeSourceRegion!$H$2)</f>
        <v>0</v>
      </c>
      <c r="E26" s="169" t="str">
        <f>SUMIFS('SP List (I-REAP)'!$K:$K,'SP List (I-REAP)'!$I:$I,StatusPGundertakeSourceRegion!$A26,'SP List (I-REAP)'!$Q:$Q,StatusPGundertakeSourceRegion!$A$25,'SP List (I-REAP)'!$C:$C,$H$2)/1000000</f>
        <v>0</v>
      </c>
      <c r="F26" s="169" t="str">
        <f>SUMIFS('SP List (I-REAP)'!$L:$L,'SP List (I-REAP)'!$I:$I,StatusPGundertakeSourceRegion!$A26,'SP List (I-REAP)'!$Q:$Q,StatusPGundertakeSourceRegion!$A$25,'SP List (I-REAP)'!$C:$C,$H$2)/1000000</f>
        <v>0</v>
      </c>
      <c r="G26" s="169" t="str">
        <f>SUMIFS('SP List (I-REAP)'!$M:$M,'SP List (I-REAP)'!$I:$I,StatusPGundertakeSourceRegion!$A26,'SP List (I-REAP)'!$Q:$Q,StatusPGundertakeSourceRegion!$A$25,'SP List (I-REAP)'!$C:$C,$H$2)/1000000</f>
        <v>0</v>
      </c>
      <c r="H26" s="94" t="str">
        <f>+E26+G26</f>
        <v>0</v>
      </c>
      <c r="I26" s="169" t="str">
        <f>SUMIFS('SP List (I-REAP)'!$N:$N,'SP List (I-REAP)'!$I:$I,StatusPGundertakeSourceRegion!$A26,'SP List (I-REAP)'!$Q:$Q,StatusPGundertakeSourceRegion!$A$25,'SP List (I-REAP)'!$C:$C,$H$2)/1000000</f>
        <v>0</v>
      </c>
      <c r="J26" s="94" t="str">
        <f>+H26+F26+I26</f>
        <v>0</v>
      </c>
      <c r="L26" s="82"/>
      <c r="M26" s="82"/>
      <c r="N26" s="82"/>
      <c r="O26" s="82"/>
      <c r="P26" s="115"/>
    </row>
    <row r="27" spans="1:16" customHeight="1" ht="14.25" s="83" customFormat="1">
      <c r="A27" s="162" t="s">
        <v>12</v>
      </c>
      <c r="B27" s="93" t="str">
        <f>COUNTIFS('SP List (I-REAP)'!$I:$I,StatusPGundertakeSourceRegion!$A27,'SP List (I-REAP)'!$Q:$Q,StatusPGundertakeSourceRegion!$A$25,'SP List (I-REAP)'!$C:$C,StatusPGundertakeSourceRegion!$H$2)</f>
        <v>0</v>
      </c>
      <c r="C27" s="125" t="str">
        <f>SUMIFS('SP List (I-REAP)'!$AA:$AA,'SP List (I-REAP)'!$I:$I,StatusPGundertakeSourceRegion!$A27,'SP List (I-REAP)'!$Q:$Q,StatusPGundertakeSourceRegion!$A$25,'SP List (I-REAP)'!$C:$C,StatusPGundertakeSourceRegion!$H$2)</f>
        <v>0</v>
      </c>
      <c r="D27" s="125" t="str">
        <f>SUMIFS('SP List (I-REAP)'!$AD:$AD,'SP List (I-REAP)'!$I:$I,StatusPGundertakeSourceRegion!$A27,'SP List (I-REAP)'!$Q:$Q,StatusPGundertakeSourceRegion!$A$25,'SP List (I-REAP)'!$C:$C,StatusPGundertakeSourceRegion!$H$2)</f>
        <v>0</v>
      </c>
      <c r="E27" s="169" t="str">
        <f>SUMIFS('SP List (I-REAP)'!$K:$K,'SP List (I-REAP)'!$I:$I,StatusPGundertakeSourceRegion!$A27,'SP List (I-REAP)'!$Q:$Q,StatusPGundertakeSourceRegion!$A$25,'SP List (I-REAP)'!$C:$C,$H$2)/1000000</f>
        <v>0</v>
      </c>
      <c r="F27" s="169" t="str">
        <f>SUMIFS('SP List (I-REAP)'!$L:$L,'SP List (I-REAP)'!$I:$I,StatusPGundertakeSourceRegion!$A27,'SP List (I-REAP)'!$Q:$Q,StatusPGundertakeSourceRegion!$A$25,'SP List (I-REAP)'!$C:$C,$H$2)/1000000</f>
        <v>0</v>
      </c>
      <c r="G27" s="169" t="str">
        <f>SUMIFS('SP List (I-REAP)'!$M:$M,'SP List (I-REAP)'!$I:$I,StatusPGundertakeSourceRegion!$A27,'SP List (I-REAP)'!$Q:$Q,StatusPGundertakeSourceRegion!$A$25,'SP List (I-REAP)'!$C:$C,$H$2)/1000000</f>
        <v>0</v>
      </c>
      <c r="H27" s="94" t="str">
        <f>+E27+G27</f>
        <v>0</v>
      </c>
      <c r="I27" s="169" t="str">
        <f>SUMIFS('SP List (I-REAP)'!$N:$N,'SP List (I-REAP)'!$I:$I,StatusPGundertakeSourceRegion!$A27,'SP List (I-REAP)'!$Q:$Q,StatusPGundertakeSourceRegion!$A$25,'SP List (I-REAP)'!$C:$C,$H$2)/1000000</f>
        <v>0</v>
      </c>
      <c r="J27" s="94" t="str">
        <f>+H27+F27+I27</f>
        <v>0</v>
      </c>
      <c r="L27" s="82"/>
      <c r="M27" s="82"/>
      <c r="N27" s="82"/>
      <c r="O27" s="82"/>
      <c r="P27" s="115"/>
    </row>
    <row r="28" spans="1:16" customHeight="1" ht="14.25" s="83" customFormat="1">
      <c r="A28" s="162" t="s">
        <v>16</v>
      </c>
      <c r="B28" s="93" t="str">
        <f>COUNTIFS('SP List (I-REAP)'!$I:$I,StatusPGundertakeSourceRegion!$A28,'SP List (I-REAP)'!$Q:$Q,StatusPGundertakeSourceRegion!$A$25,'SP List (I-REAP)'!$C:$C,StatusPGundertakeSourceRegion!$H$2)</f>
        <v>0</v>
      </c>
      <c r="C28" s="125" t="str">
        <f>SUMIFS('SP List (I-REAP)'!$AA:$AA,'SP List (I-REAP)'!$I:$I,StatusPGundertakeSourceRegion!$A28,'SP List (I-REAP)'!$Q:$Q,StatusPGundertakeSourceRegion!$A$25,'SP List (I-REAP)'!$C:$C,StatusPGundertakeSourceRegion!$H$2)</f>
        <v>0</v>
      </c>
      <c r="D28" s="125" t="str">
        <f>SUMIFS('SP List (I-REAP)'!$AD:$AD,'SP List (I-REAP)'!$I:$I,StatusPGundertakeSourceRegion!$A28,'SP List (I-REAP)'!$Q:$Q,StatusPGundertakeSourceRegion!$A$25,'SP List (I-REAP)'!$C:$C,StatusPGundertakeSourceRegion!$H$2)</f>
        <v>0</v>
      </c>
      <c r="E28" s="169" t="str">
        <f>SUMIFS('SP List (I-REAP)'!$K:$K,'SP List (I-REAP)'!$I:$I,StatusPGundertakeSourceRegion!$A28,'SP List (I-REAP)'!$Q:$Q,StatusPGundertakeSourceRegion!$A$25,'SP List (I-REAP)'!$C:$C,$H$2)/1000000</f>
        <v>0</v>
      </c>
      <c r="F28" s="169" t="str">
        <f>SUMIFS('SP List (I-REAP)'!$L:$L,'SP List (I-REAP)'!$I:$I,StatusPGundertakeSourceRegion!$A28,'SP List (I-REAP)'!$Q:$Q,StatusPGundertakeSourceRegion!$A$25,'SP List (I-REAP)'!$C:$C,$H$2)/1000000</f>
        <v>0</v>
      </c>
      <c r="G28" s="169" t="str">
        <f>SUMIFS('SP List (I-REAP)'!$M:$M,'SP List (I-REAP)'!$I:$I,StatusPGundertakeSourceRegion!$A28,'SP List (I-REAP)'!$Q:$Q,StatusPGundertakeSourceRegion!$A$25,'SP List (I-REAP)'!$C:$C,$H$2)/1000000</f>
        <v>0</v>
      </c>
      <c r="H28" s="94" t="str">
        <f>+E28+G28</f>
        <v>0</v>
      </c>
      <c r="I28" s="169" t="str">
        <f>SUMIFS('SP List (I-REAP)'!$N:$N,'SP List (I-REAP)'!$I:$I,StatusPGundertakeSourceRegion!$A28,'SP List (I-REAP)'!$Q:$Q,StatusPGundertakeSourceRegion!$A$25,'SP List (I-REAP)'!$C:$C,$H$2)/1000000</f>
        <v>0</v>
      </c>
      <c r="J28" s="94" t="str">
        <f>+H28+F28+I28</f>
        <v>0</v>
      </c>
      <c r="L28" s="82"/>
      <c r="M28" s="82"/>
      <c r="N28" s="82"/>
      <c r="O28" s="82"/>
      <c r="P28" s="115"/>
    </row>
    <row r="29" spans="1:16" customHeight="1" ht="14.25" s="83" customFormat="1">
      <c r="A29" s="162" t="s">
        <v>20</v>
      </c>
      <c r="B29" s="93" t="str">
        <f>COUNTIFS('SP List (I-REAP)'!$I:$I,StatusPGundertakeSourceRegion!$A29,'SP List (I-REAP)'!$Q:$Q,StatusPGundertakeSourceRegion!$A$25,'SP List (I-REAP)'!$C:$C,StatusPGundertakeSourceRegion!$H$2)</f>
        <v>0</v>
      </c>
      <c r="C29" s="125" t="str">
        <f>SUMIFS('SP List (I-REAP)'!$AA:$AA,'SP List (I-REAP)'!$I:$I,StatusPGundertakeSourceRegion!$A29,'SP List (I-REAP)'!$Q:$Q,StatusPGundertakeSourceRegion!$A$25,'SP List (I-REAP)'!$C:$C,StatusPGundertakeSourceRegion!$H$2)</f>
        <v>0</v>
      </c>
      <c r="D29" s="125" t="str">
        <f>SUMIFS('SP List (I-REAP)'!$AD:$AD,'SP List (I-REAP)'!$I:$I,StatusPGundertakeSourceRegion!$A29,'SP List (I-REAP)'!$Q:$Q,StatusPGundertakeSourceRegion!$A$25,'SP List (I-REAP)'!$C:$C,StatusPGundertakeSourceRegion!$H$2)</f>
        <v>0</v>
      </c>
      <c r="E29" s="169" t="str">
        <f>SUMIFS('SP List (I-REAP)'!$K:$K,'SP List (I-REAP)'!$I:$I,StatusPGundertakeSourceRegion!$A29,'SP List (I-REAP)'!$Q:$Q,StatusPGundertakeSourceRegion!$A$25,'SP List (I-REAP)'!$C:$C,$H$2)/1000000</f>
        <v>0</v>
      </c>
      <c r="F29" s="169" t="str">
        <f>SUMIFS('SP List (I-REAP)'!$L:$L,'SP List (I-REAP)'!$I:$I,StatusPGundertakeSourceRegion!$A29,'SP List (I-REAP)'!$Q:$Q,StatusPGundertakeSourceRegion!$A$25,'SP List (I-REAP)'!$C:$C,$H$2)/1000000</f>
        <v>0</v>
      </c>
      <c r="G29" s="169" t="str">
        <f>SUMIFS('SP List (I-REAP)'!$M:$M,'SP List (I-REAP)'!$I:$I,StatusPGundertakeSourceRegion!$A29,'SP List (I-REAP)'!$Q:$Q,StatusPGundertakeSourceRegion!$A$25,'SP List (I-REAP)'!$C:$C,$H$2)/1000000</f>
        <v>0</v>
      </c>
      <c r="H29" s="94" t="str">
        <f>+E29+G29</f>
        <v>0</v>
      </c>
      <c r="I29" s="169" t="str">
        <f>SUMIFS('SP List (I-REAP)'!$N:$N,'SP List (I-REAP)'!$I:$I,StatusPGundertakeSourceRegion!$A29,'SP List (I-REAP)'!$Q:$Q,StatusPGundertakeSourceRegion!$A$25,'SP List (I-REAP)'!$C:$C,$H$2)/1000000</f>
        <v>0</v>
      </c>
      <c r="J29" s="94" t="str">
        <f>+H29+F29+I29</f>
        <v>0</v>
      </c>
      <c r="L29" s="82"/>
      <c r="M29" s="82"/>
      <c r="N29" s="82"/>
      <c r="O29" s="82"/>
      <c r="P29" s="115"/>
    </row>
    <row r="30" spans="1:16" customHeight="1" ht="14.25" s="83" customFormat="1">
      <c r="A30" s="165" t="s">
        <v>2016</v>
      </c>
      <c r="B30" s="95" t="str">
        <f>+B31</f>
        <v>0</v>
      </c>
      <c r="C30" s="128" t="str">
        <f>+C31</f>
        <v>0</v>
      </c>
      <c r="D30" s="128" t="str">
        <f>+D31</f>
        <v>0</v>
      </c>
      <c r="E30" s="170" t="str">
        <f>+E31</f>
        <v>0</v>
      </c>
      <c r="F30" s="170" t="str">
        <f>+F31</f>
        <v>0</v>
      </c>
      <c r="G30" s="170" t="str">
        <f>+G31</f>
        <v>0</v>
      </c>
      <c r="H30" s="170" t="str">
        <f>+H31</f>
        <v>0</v>
      </c>
      <c r="I30" s="170" t="str">
        <f>+I31</f>
        <v>0</v>
      </c>
      <c r="J30" s="170" t="str">
        <f>+J31</f>
        <v>0</v>
      </c>
      <c r="L30" s="82"/>
      <c r="M30" s="82"/>
      <c r="N30" s="82"/>
      <c r="O30" s="82"/>
      <c r="P30" s="115"/>
    </row>
    <row r="31" spans="1:16" s="83" customFormat="1">
      <c r="A31" s="106" t="s">
        <v>913</v>
      </c>
      <c r="B31" s="104" t="str">
        <f>SUM(B32:B35)</f>
        <v>0</v>
      </c>
      <c r="C31" s="131" t="str">
        <f>SUM(C32:C35)</f>
        <v>0</v>
      </c>
      <c r="D31" s="131" t="str">
        <f>SUM(D32:D35)</f>
        <v>0</v>
      </c>
      <c r="E31" s="172" t="str">
        <f>SUM(E32:E35)</f>
        <v>0</v>
      </c>
      <c r="F31" s="172" t="str">
        <f>SUM(F32:F35)</f>
        <v>0</v>
      </c>
      <c r="G31" s="172" t="str">
        <f>SUM(G32:G35)</f>
        <v>0</v>
      </c>
      <c r="H31" s="172" t="str">
        <f>SUM(H32:H35)</f>
        <v>0</v>
      </c>
      <c r="I31" s="172" t="str">
        <f>SUM(I32:I35)</f>
        <v>0</v>
      </c>
      <c r="J31" s="172" t="str">
        <f>SUM(J32:J35)</f>
        <v>0</v>
      </c>
      <c r="L31" s="82"/>
      <c r="M31" s="82"/>
      <c r="N31" s="82"/>
      <c r="O31" s="82"/>
      <c r="P31" s="115"/>
    </row>
    <row r="32" spans="1:16" s="83" customFormat="1">
      <c r="A32" s="162" t="s">
        <v>7</v>
      </c>
      <c r="B32" s="93" t="str">
        <f>COUNTIFS('SP List (I-REAP)'!$I:$I,StatusPGundertakeSourceRegion!$A32,'SP List (I-REAP)'!$Q:$Q,StatusPGundertakeSourceRegion!$A$31,'SP List (I-REAP)'!$C:$C,StatusPGundertakeSourceRegion!$H$2)</f>
        <v>0</v>
      </c>
      <c r="C32" s="125" t="str">
        <f>SUMIFS('SP List (I-REAP)'!$AA:$AA,'SP List (I-REAP)'!$I:$I,StatusPGundertakeSourceRegion!$A32,'SP List (I-REAP)'!$Q:$Q,StatusPGundertakeSourceRegion!$A$31,'SP List (I-REAP)'!$C:$C,StatusPGundertakeSourceRegion!$H$2)</f>
        <v>0</v>
      </c>
      <c r="D32" s="125" t="str">
        <f>SUMIFS('SP List (I-REAP)'!$AD:$AD,'SP List (I-REAP)'!$I:$I,StatusPGundertakeSourceRegion!$A32,'SP List (I-REAP)'!$Q:$Q,StatusPGundertakeSourceRegion!$A$31,'SP List (I-REAP)'!$C:$C,StatusPGundertakeSourceRegion!$H$2)</f>
        <v>0</v>
      </c>
      <c r="E32" s="169" t="str">
        <f>SUMIFS('SP List (I-REAP)'!$K:$K,'SP List (I-REAP)'!$I:$I,StatusPGundertakeSourceRegion!$A32,'SP List (I-REAP)'!$Q:$Q,StatusPGundertakeSourceRegion!$A$31,'SP List (I-REAP)'!$C:$C,$H$2)/1000000</f>
        <v>0</v>
      </c>
      <c r="F32" s="169" t="str">
        <f>SUMIFS('SP List (I-REAP)'!$L:$L,'SP List (I-REAP)'!$I:$I,StatusPGundertakeSourceRegion!$A32,'SP List (I-REAP)'!$Q:$Q,StatusPGundertakeSourceRegion!$A$31,'SP List (I-REAP)'!$C:$C,$H$2)/1000000</f>
        <v>0</v>
      </c>
      <c r="G32" s="169" t="str">
        <f>SUMIFS('SP List (I-REAP)'!$M:$M,'SP List (I-REAP)'!$I:$I,StatusPGundertakeSourceRegion!$A32,'SP List (I-REAP)'!$Q:$Q,StatusPGundertakeSourceRegion!$A$31,'SP List (I-REAP)'!$C:$C,$H$2)/1000000</f>
        <v>0</v>
      </c>
      <c r="H32" s="94" t="str">
        <f>+E32+G32</f>
        <v>0</v>
      </c>
      <c r="I32" s="169" t="str">
        <f>SUMIFS('SP List (I-REAP)'!$N:$N,'SP List (I-REAP)'!$I:$I,StatusPGundertakeSourceRegion!$A32,'SP List (I-REAP)'!$Q:$Q,StatusPGundertakeSourceRegion!$A$31,'SP List (I-REAP)'!$C:$C,$H$2)/1000000</f>
        <v>0</v>
      </c>
      <c r="J32" s="94" t="str">
        <f>+H32+F32+I32</f>
        <v>0</v>
      </c>
      <c r="L32" s="82"/>
      <c r="M32" s="82"/>
      <c r="N32" s="82"/>
      <c r="O32" s="82"/>
      <c r="P32" s="115"/>
    </row>
    <row r="33" spans="1:16" s="83" customFormat="1">
      <c r="A33" s="162" t="s">
        <v>12</v>
      </c>
      <c r="B33" s="93" t="str">
        <f>COUNTIFS('SP List (I-REAP)'!$I:$I,StatusPGundertakeSourceRegion!$A33,'SP List (I-REAP)'!$Q:$Q,StatusPGundertakeSourceRegion!$A$31,'SP List (I-REAP)'!$C:$C,StatusPGundertakeSourceRegion!$H$2)</f>
        <v>0</v>
      </c>
      <c r="C33" s="125" t="str">
        <f>SUMIFS('SP List (I-REAP)'!$AA:$AA,'SP List (I-REAP)'!$I:$I,StatusPGundertakeSourceRegion!$A33,'SP List (I-REAP)'!$Q:$Q,StatusPGundertakeSourceRegion!$A$31,'SP List (I-REAP)'!$C:$C,StatusPGundertakeSourceRegion!$H$2)</f>
        <v>0</v>
      </c>
      <c r="D33" s="125" t="str">
        <f>SUMIFS('SP List (I-REAP)'!$AD:$AD,'SP List (I-REAP)'!$I:$I,StatusPGundertakeSourceRegion!$A33,'SP List (I-REAP)'!$Q:$Q,StatusPGundertakeSourceRegion!$A$31,'SP List (I-REAP)'!$C:$C,StatusPGundertakeSourceRegion!$H$2)</f>
        <v>0</v>
      </c>
      <c r="E33" s="169" t="str">
        <f>SUMIFS('SP List (I-REAP)'!$K:$K,'SP List (I-REAP)'!$I:$I,StatusPGundertakeSourceRegion!$A33,'SP List (I-REAP)'!$Q:$Q,StatusPGundertakeSourceRegion!$A$31,'SP List (I-REAP)'!$C:$C,$H$2)/1000000</f>
        <v>0</v>
      </c>
      <c r="F33" s="169" t="str">
        <f>SUMIFS('SP List (I-REAP)'!$L:$L,'SP List (I-REAP)'!$I:$I,StatusPGundertakeSourceRegion!$A33,'SP List (I-REAP)'!$Q:$Q,StatusPGundertakeSourceRegion!$A$31,'SP List (I-REAP)'!$C:$C,$H$2)/1000000</f>
        <v>0</v>
      </c>
      <c r="G33" s="169" t="str">
        <f>SUMIFS('SP List (I-REAP)'!$M:$M,'SP List (I-REAP)'!$I:$I,StatusPGundertakeSourceRegion!$A33,'SP List (I-REAP)'!$Q:$Q,StatusPGundertakeSourceRegion!$A$31,'SP List (I-REAP)'!$C:$C,$H$2)/1000000</f>
        <v>0</v>
      </c>
      <c r="H33" s="94" t="str">
        <f>+E33+G33</f>
        <v>0</v>
      </c>
      <c r="I33" s="169" t="str">
        <f>SUMIFS('SP List (I-REAP)'!$N:$N,'SP List (I-REAP)'!$I:$I,StatusPGundertakeSourceRegion!$A33,'SP List (I-REAP)'!$Q:$Q,StatusPGundertakeSourceRegion!$A$31,'SP List (I-REAP)'!$C:$C,$H$2)/1000000</f>
        <v>0</v>
      </c>
      <c r="J33" s="94" t="str">
        <f>+H33+F33+I33</f>
        <v>0</v>
      </c>
      <c r="L33" s="82"/>
      <c r="M33" s="82"/>
      <c r="N33" s="82"/>
      <c r="O33" s="82"/>
      <c r="P33" s="115"/>
    </row>
    <row r="34" spans="1:16" s="83" customFormat="1">
      <c r="A34" s="162" t="s">
        <v>16</v>
      </c>
      <c r="B34" s="93" t="str">
        <f>COUNTIFS('SP List (I-REAP)'!$I:$I,StatusPGundertakeSourceRegion!$A34,'SP List (I-REAP)'!$Q:$Q,StatusPGundertakeSourceRegion!$A$31,'SP List (I-REAP)'!$C:$C,StatusPGundertakeSourceRegion!$H$2)</f>
        <v>0</v>
      </c>
      <c r="C34" s="125" t="str">
        <f>SUMIFS('SP List (I-REAP)'!$AA:$AA,'SP List (I-REAP)'!$I:$I,StatusPGundertakeSourceRegion!$A34,'SP List (I-REAP)'!$Q:$Q,StatusPGundertakeSourceRegion!$A$31,'SP List (I-REAP)'!$C:$C,StatusPGundertakeSourceRegion!$H$2)</f>
        <v>0</v>
      </c>
      <c r="D34" s="125" t="str">
        <f>SUMIFS('SP List (I-REAP)'!$AD:$AD,'SP List (I-REAP)'!$I:$I,StatusPGundertakeSourceRegion!$A34,'SP List (I-REAP)'!$Q:$Q,StatusPGundertakeSourceRegion!$A$31,'SP List (I-REAP)'!$C:$C,StatusPGundertakeSourceRegion!$H$2)</f>
        <v>0</v>
      </c>
      <c r="E34" s="169" t="str">
        <f>SUMIFS('SP List (I-REAP)'!$K:$K,'SP List (I-REAP)'!$I:$I,StatusPGundertakeSourceRegion!$A34,'SP List (I-REAP)'!$Q:$Q,StatusPGundertakeSourceRegion!$A$31,'SP List (I-REAP)'!$C:$C,$H$2)/1000000</f>
        <v>0</v>
      </c>
      <c r="F34" s="169" t="str">
        <f>SUMIFS('SP List (I-REAP)'!$L:$L,'SP List (I-REAP)'!$I:$I,StatusPGundertakeSourceRegion!$A34,'SP List (I-REAP)'!$Q:$Q,StatusPGundertakeSourceRegion!$A$31,'SP List (I-REAP)'!$C:$C,$H$2)/1000000</f>
        <v>0</v>
      </c>
      <c r="G34" s="169" t="str">
        <f>SUMIFS('SP List (I-REAP)'!$M:$M,'SP List (I-REAP)'!$I:$I,StatusPGundertakeSourceRegion!$A34,'SP List (I-REAP)'!$Q:$Q,StatusPGundertakeSourceRegion!$A$31,'SP List (I-REAP)'!$C:$C,$H$2)/1000000</f>
        <v>0</v>
      </c>
      <c r="H34" s="94" t="str">
        <f>+E34+G34</f>
        <v>0</v>
      </c>
      <c r="I34" s="169" t="str">
        <f>SUMIFS('SP List (I-REAP)'!$N:$N,'SP List (I-REAP)'!$I:$I,StatusPGundertakeSourceRegion!$A34,'SP List (I-REAP)'!$Q:$Q,StatusPGundertakeSourceRegion!$A$31,'SP List (I-REAP)'!$C:$C,$H$2)/1000000</f>
        <v>0</v>
      </c>
      <c r="J34" s="94" t="str">
        <f>+H34+F34+I34</f>
        <v>0</v>
      </c>
      <c r="L34" s="82"/>
      <c r="M34" s="82"/>
      <c r="N34" s="82"/>
      <c r="O34" s="82"/>
      <c r="P34" s="115"/>
    </row>
    <row r="35" spans="1:16">
      <c r="A35" s="162" t="s">
        <v>20</v>
      </c>
      <c r="B35" s="93" t="str">
        <f>COUNTIFS('SP List (I-REAP)'!$I:$I,StatusPGundertakeSourceRegion!$A35,'SP List (I-REAP)'!$Q:$Q,StatusPGundertakeSourceRegion!$A$31,'SP List (I-REAP)'!$C:$C,StatusPGundertakeSourceRegion!$H$2)</f>
        <v>0</v>
      </c>
      <c r="C35" s="125" t="str">
        <f>SUMIFS('SP List (I-REAP)'!$AA:$AA,'SP List (I-REAP)'!$I:$I,StatusPGundertakeSourceRegion!$A35,'SP List (I-REAP)'!$Q:$Q,StatusPGundertakeSourceRegion!$A$31,'SP List (I-REAP)'!$C:$C,StatusPGundertakeSourceRegion!$H$2)</f>
        <v>0</v>
      </c>
      <c r="D35" s="125" t="str">
        <f>SUMIFS('SP List (I-REAP)'!$AD:$AD,'SP List (I-REAP)'!$I:$I,StatusPGundertakeSourceRegion!$A35,'SP List (I-REAP)'!$Q:$Q,StatusPGundertakeSourceRegion!$A$31,'SP List (I-REAP)'!$C:$C,StatusPGundertakeSourceRegion!$H$2)</f>
        <v>0</v>
      </c>
      <c r="E35" s="169" t="str">
        <f>SUMIFS('SP List (I-REAP)'!$K:$K,'SP List (I-REAP)'!$I:$I,StatusPGundertakeSourceRegion!$A35,'SP List (I-REAP)'!$Q:$Q,StatusPGundertakeSourceRegion!$A$31,'SP List (I-REAP)'!$C:$C,$H$2)/1000000</f>
        <v>0</v>
      </c>
      <c r="F35" s="169" t="str">
        <f>SUMIFS('SP List (I-REAP)'!$L:$L,'SP List (I-REAP)'!$I:$I,StatusPGundertakeSourceRegion!$A35,'SP List (I-REAP)'!$Q:$Q,StatusPGundertakeSourceRegion!$A$31,'SP List (I-REAP)'!$C:$C,$H$2)/1000000</f>
        <v>0</v>
      </c>
      <c r="G35" s="169" t="str">
        <f>SUMIFS('SP List (I-REAP)'!$M:$M,'SP List (I-REAP)'!$I:$I,StatusPGundertakeSourceRegion!$A35,'SP List (I-REAP)'!$Q:$Q,StatusPGundertakeSourceRegion!$A$31,'SP List (I-REAP)'!$C:$C,$H$2)/1000000</f>
        <v>0</v>
      </c>
      <c r="H35" s="94" t="str">
        <f>+E35+G35</f>
        <v>0</v>
      </c>
      <c r="I35" s="169" t="str">
        <f>SUMIFS('SP List (I-REAP)'!$N:$N,'SP List (I-REAP)'!$I:$I,StatusPGundertakeSourceRegion!$A35,'SP List (I-REAP)'!$Q:$Q,StatusPGundertakeSourceRegion!$A$31,'SP List (I-REAP)'!$C:$C,$H$2)/1000000</f>
        <v>0</v>
      </c>
      <c r="J35" s="94" t="str">
        <f>+H35+F35+I35</f>
        <v>0</v>
      </c>
      <c r="P35" s="115"/>
    </row>
    <row r="36" spans="1:16" customHeight="1" ht="14.25">
      <c r="A36" s="85" t="s">
        <v>11</v>
      </c>
      <c r="B36" s="86" t="str">
        <f>+B37+B42+B47</f>
        <v>0</v>
      </c>
      <c r="C36" s="118" t="str">
        <f>+C37+C42+C47</f>
        <v>0</v>
      </c>
      <c r="D36" s="118" t="str">
        <f>+D37+D42+D47</f>
        <v>0</v>
      </c>
      <c r="E36" s="167" t="str">
        <f>+E37+E42+E47</f>
        <v>0</v>
      </c>
      <c r="F36" s="167" t="str">
        <f>+F37+F42+F47</f>
        <v>0</v>
      </c>
      <c r="G36" s="167" t="str">
        <f>+G37+G42+G47</f>
        <v>0</v>
      </c>
      <c r="H36" s="167" t="str">
        <f>+H37+H42+H47</f>
        <v>0</v>
      </c>
      <c r="I36" s="167" t="str">
        <f>+I37+I42+I47</f>
        <v>0</v>
      </c>
      <c r="J36" s="167" t="str">
        <f>+J37+J42+J47</f>
        <v>0</v>
      </c>
      <c r="P36" s="115"/>
    </row>
    <row r="37" spans="1:16" customHeight="1" ht="14.25" s="110" customFormat="1">
      <c r="A37" s="107" t="s">
        <v>847</v>
      </c>
      <c r="B37" s="98" t="str">
        <f>SUM(B38:B41)</f>
        <v>0</v>
      </c>
      <c r="C37" s="129" t="str">
        <f>SUM(C38:C41)</f>
        <v>0</v>
      </c>
      <c r="D37" s="129" t="str">
        <f>SUM(D38:D41)</f>
        <v>0</v>
      </c>
      <c r="E37" s="108" t="str">
        <f>SUM(E38:E41)</f>
        <v>0</v>
      </c>
      <c r="F37" s="108" t="str">
        <f>SUM(F38:F41)</f>
        <v>0</v>
      </c>
      <c r="G37" s="108" t="str">
        <f>SUM(G38:G41)</f>
        <v>0</v>
      </c>
      <c r="H37" s="108" t="str">
        <f>SUM(H38:H41)</f>
        <v>0</v>
      </c>
      <c r="I37" s="108" t="str">
        <f>SUM(I38:I41)</f>
        <v>0</v>
      </c>
      <c r="J37" s="108" t="str">
        <f>SUM(J38:J41)</f>
        <v>0</v>
      </c>
      <c r="K37" s="109"/>
      <c r="P37" s="115"/>
    </row>
    <row r="38" spans="1:16" customHeight="1" ht="14.25" s="110" customFormat="1">
      <c r="A38" s="162" t="s">
        <v>7</v>
      </c>
      <c r="B38" s="93" t="str">
        <f>COUNTIFS('SP List (I-REAP)'!$I:$I,StatusPGundertakeSourceRegion!$A38,'SP List (I-REAP)'!$Q:$Q,StatusPGundertakeSourceRegion!$A$37,'SP List (I-REAP)'!$C:$C,StatusPGundertakeSourceRegion!$H$2)</f>
        <v>0</v>
      </c>
      <c r="C38" s="125" t="str">
        <f>SUMIFS('SP List (I-REAP)'!$AA:$AA,'SP List (I-REAP)'!$I:$I,StatusPGundertakeSourceRegion!$A38,'SP List (I-REAP)'!$Q:$Q,StatusPGundertakeSourceRegion!$A$37,'SP List (I-REAP)'!$C:$C,StatusPGundertakeSourceRegion!$H$2)</f>
        <v>0</v>
      </c>
      <c r="D38" s="125" t="str">
        <f>SUMIFS('SP List (I-REAP)'!$AD:$AD,'SP List (I-REAP)'!$I:$I,StatusPGundertakeSourceRegion!$A38,'SP List (I-REAP)'!$Q:$Q,StatusPGundertakeSourceRegion!$A$37,'SP List (I-REAP)'!$C:$C,StatusPGundertakeSourceRegion!$H$2)</f>
        <v>0</v>
      </c>
      <c r="E38" s="169" t="str">
        <f>SUMIFS('SP List (I-REAP)'!$K:$K,'SP List (I-REAP)'!$I:$I,StatusPGundertakeSourceRegion!$A38,'SP List (I-REAP)'!$Q:$Q,StatusPGundertakeSourceRegion!$A$37,'SP List (I-REAP)'!$C:$C,$H$2)/1000000</f>
        <v>0</v>
      </c>
      <c r="F38" s="169" t="str">
        <f>SUMIFS('SP List (I-REAP)'!$L:$L,'SP List (I-REAP)'!$I:$I,StatusPGundertakeSourceRegion!$A38,'SP List (I-REAP)'!$Q:$Q,StatusPGundertakeSourceRegion!$A$37,'SP List (I-REAP)'!$C:$C,$H$2)/1000000</f>
        <v>0</v>
      </c>
      <c r="G38" s="169" t="str">
        <f>SUMIFS('SP List (I-REAP)'!$M:$M,'SP List (I-REAP)'!$I:$I,StatusPGundertakeSourceRegion!$A38,'SP List (I-REAP)'!$Q:$Q,StatusPGundertakeSourceRegion!$A$37,'SP List (I-REAP)'!$C:$C,$H$2)/1000000</f>
        <v>0</v>
      </c>
      <c r="H38" s="94" t="str">
        <f>+E38+G38</f>
        <v>0</v>
      </c>
      <c r="I38" s="169" t="str">
        <f>SUMIFS('SP List (I-REAP)'!$N:$N,'SP List (I-REAP)'!$I:$I,StatusPGundertakeSourceRegion!$A38,'SP List (I-REAP)'!$Q:$Q,StatusPGundertakeSourceRegion!$A$37,'SP List (I-REAP)'!$C:$C,$H$2)/1000000</f>
        <v>0</v>
      </c>
      <c r="J38" s="94" t="str">
        <f>+H38+F38+I38</f>
        <v>0</v>
      </c>
      <c r="K38" s="109"/>
      <c r="P38" s="115"/>
    </row>
    <row r="39" spans="1:16" customHeight="1" ht="14.25" s="110" customFormat="1">
      <c r="A39" s="162" t="s">
        <v>12</v>
      </c>
      <c r="B39" s="93" t="str">
        <f>COUNTIFS('SP List (I-REAP)'!$I:$I,StatusPGundertakeSourceRegion!$A39,'SP List (I-REAP)'!$Q:$Q,StatusPGundertakeSourceRegion!$A$37,'SP List (I-REAP)'!$C:$C,StatusPGundertakeSourceRegion!$H$2)</f>
        <v>0</v>
      </c>
      <c r="C39" s="125" t="str">
        <f>SUMIFS('SP List (I-REAP)'!$AA:$AA,'SP List (I-REAP)'!$I:$I,StatusPGundertakeSourceRegion!$A39,'SP List (I-REAP)'!$Q:$Q,StatusPGundertakeSourceRegion!$A$37,'SP List (I-REAP)'!$C:$C,StatusPGundertakeSourceRegion!$H$2)</f>
        <v>0</v>
      </c>
      <c r="D39" s="125" t="str">
        <f>SUMIFS('SP List (I-REAP)'!$AD:$AD,'SP List (I-REAP)'!$I:$I,StatusPGundertakeSourceRegion!$A39,'SP List (I-REAP)'!$Q:$Q,StatusPGundertakeSourceRegion!$A$37,'SP List (I-REAP)'!$C:$C,StatusPGundertakeSourceRegion!$H$2)</f>
        <v>0</v>
      </c>
      <c r="E39" s="169" t="str">
        <f>SUMIFS('SP List (I-REAP)'!$K:$K,'SP List (I-REAP)'!$I:$I,StatusPGundertakeSourceRegion!$A39,'SP List (I-REAP)'!$Q:$Q,StatusPGundertakeSourceRegion!$A$37,'SP List (I-REAP)'!$C:$C,$H$2)/1000000</f>
        <v>0</v>
      </c>
      <c r="F39" s="169" t="str">
        <f>SUMIFS('SP List (I-REAP)'!$L:$L,'SP List (I-REAP)'!$I:$I,StatusPGundertakeSourceRegion!$A39,'SP List (I-REAP)'!$Q:$Q,StatusPGundertakeSourceRegion!$A$37,'SP List (I-REAP)'!$C:$C,$H$2)/1000000</f>
        <v>0</v>
      </c>
      <c r="G39" s="169" t="str">
        <f>SUMIFS('SP List (I-REAP)'!$M:$M,'SP List (I-REAP)'!$I:$I,StatusPGundertakeSourceRegion!$A39,'SP List (I-REAP)'!$Q:$Q,StatusPGundertakeSourceRegion!$A$37,'SP List (I-REAP)'!$C:$C,$H$2)/1000000</f>
        <v>0</v>
      </c>
      <c r="H39" s="94" t="str">
        <f>+E39+G39</f>
        <v>0</v>
      </c>
      <c r="I39" s="169" t="str">
        <f>SUMIFS('SP List (I-REAP)'!$N:$N,'SP List (I-REAP)'!$I:$I,StatusPGundertakeSourceRegion!$A39,'SP List (I-REAP)'!$Q:$Q,StatusPGundertakeSourceRegion!$A$37,'SP List (I-REAP)'!$C:$C,$H$2)/1000000</f>
        <v>0</v>
      </c>
      <c r="J39" s="94" t="str">
        <f>+H39+F39+I39</f>
        <v>0</v>
      </c>
      <c r="K39" s="109"/>
      <c r="P39" s="115"/>
    </row>
    <row r="40" spans="1:16" customHeight="1" ht="14.25" s="110" customFormat="1">
      <c r="A40" s="162" t="s">
        <v>16</v>
      </c>
      <c r="B40" s="93" t="str">
        <f>COUNTIFS('SP List (I-REAP)'!$I:$I,StatusPGundertakeSourceRegion!$A40,'SP List (I-REAP)'!$Q:$Q,StatusPGundertakeSourceRegion!$A$37,'SP List (I-REAP)'!$C:$C,StatusPGundertakeSourceRegion!$H$2)</f>
        <v>0</v>
      </c>
      <c r="C40" s="125" t="str">
        <f>SUMIFS('SP List (I-REAP)'!$AA:$AA,'SP List (I-REAP)'!$I:$I,StatusPGundertakeSourceRegion!$A40,'SP List (I-REAP)'!$Q:$Q,StatusPGundertakeSourceRegion!$A$37,'SP List (I-REAP)'!$C:$C,StatusPGundertakeSourceRegion!$H$2)</f>
        <v>0</v>
      </c>
      <c r="D40" s="125" t="str">
        <f>SUMIFS('SP List (I-REAP)'!$AD:$AD,'SP List (I-REAP)'!$I:$I,StatusPGundertakeSourceRegion!$A40,'SP List (I-REAP)'!$Q:$Q,StatusPGundertakeSourceRegion!$A$37,'SP List (I-REAP)'!$C:$C,StatusPGundertakeSourceRegion!$H$2)</f>
        <v>0</v>
      </c>
      <c r="E40" s="169" t="str">
        <f>SUMIFS('SP List (I-REAP)'!$K:$K,'SP List (I-REAP)'!$I:$I,StatusPGundertakeSourceRegion!$A40,'SP List (I-REAP)'!$Q:$Q,StatusPGundertakeSourceRegion!$A$37,'SP List (I-REAP)'!$C:$C,$H$2)/1000000</f>
        <v>0</v>
      </c>
      <c r="F40" s="169" t="str">
        <f>SUMIFS('SP List (I-REAP)'!$L:$L,'SP List (I-REAP)'!$I:$I,StatusPGundertakeSourceRegion!$A40,'SP List (I-REAP)'!$Q:$Q,StatusPGundertakeSourceRegion!$A$37,'SP List (I-REAP)'!$C:$C,$H$2)/1000000</f>
        <v>0</v>
      </c>
      <c r="G40" s="169" t="str">
        <f>SUMIFS('SP List (I-REAP)'!$M:$M,'SP List (I-REAP)'!$I:$I,StatusPGundertakeSourceRegion!$A40,'SP List (I-REAP)'!$Q:$Q,StatusPGundertakeSourceRegion!$A$37,'SP List (I-REAP)'!$C:$C,$H$2)/1000000</f>
        <v>0</v>
      </c>
      <c r="H40" s="94" t="str">
        <f>+E40+G40</f>
        <v>0</v>
      </c>
      <c r="I40" s="169" t="str">
        <f>SUMIFS('SP List (I-REAP)'!$N:$N,'SP List (I-REAP)'!$I:$I,StatusPGundertakeSourceRegion!$A40,'SP List (I-REAP)'!$Q:$Q,StatusPGundertakeSourceRegion!$A$37,'SP List (I-REAP)'!$C:$C,$H$2)/1000000</f>
        <v>0</v>
      </c>
      <c r="J40" s="94" t="str">
        <f>+H40+F40+I40</f>
        <v>0</v>
      </c>
      <c r="K40" s="109"/>
      <c r="P40" s="115"/>
    </row>
    <row r="41" spans="1:16" customHeight="1" ht="14.25" s="110" customFormat="1">
      <c r="A41" s="162" t="s">
        <v>20</v>
      </c>
      <c r="B41" s="93" t="str">
        <f>COUNTIFS('SP List (I-REAP)'!$I:$I,StatusPGundertakeSourceRegion!$A41,'SP List (I-REAP)'!$Q:$Q,StatusPGundertakeSourceRegion!$A$37,'SP List (I-REAP)'!$C:$C,StatusPGundertakeSourceRegion!$H$2)</f>
        <v>0</v>
      </c>
      <c r="C41" s="125" t="str">
        <f>SUMIFS('SP List (I-REAP)'!$AA:$AA,'SP List (I-REAP)'!$I:$I,StatusPGundertakeSourceRegion!$A41,'SP List (I-REAP)'!$Q:$Q,StatusPGundertakeSourceRegion!$A$37,'SP List (I-REAP)'!$C:$C,StatusPGundertakeSourceRegion!$H$2)</f>
        <v>0</v>
      </c>
      <c r="D41" s="125" t="str">
        <f>SUMIFS('SP List (I-REAP)'!$AD:$AD,'SP List (I-REAP)'!$I:$I,StatusPGundertakeSourceRegion!$A41,'SP List (I-REAP)'!$Q:$Q,StatusPGundertakeSourceRegion!$A$37,'SP List (I-REAP)'!$C:$C,StatusPGundertakeSourceRegion!$H$2)</f>
        <v>0</v>
      </c>
      <c r="E41" s="169" t="str">
        <f>SUMIFS('SP List (I-REAP)'!$K:$K,'SP List (I-REAP)'!$I:$I,StatusPGundertakeSourceRegion!$A41,'SP List (I-REAP)'!$Q:$Q,StatusPGundertakeSourceRegion!$A$37,'SP List (I-REAP)'!$C:$C,$H$2)/1000000</f>
        <v>0</v>
      </c>
      <c r="F41" s="169" t="str">
        <f>SUMIFS('SP List (I-REAP)'!$L:$L,'SP List (I-REAP)'!$I:$I,StatusPGundertakeSourceRegion!$A41,'SP List (I-REAP)'!$Q:$Q,StatusPGundertakeSourceRegion!$A$37,'SP List (I-REAP)'!$C:$C,$H$2)/1000000</f>
        <v>0</v>
      </c>
      <c r="G41" s="169" t="str">
        <f>SUMIFS('SP List (I-REAP)'!$M:$M,'SP List (I-REAP)'!$I:$I,StatusPGundertakeSourceRegion!$A41,'SP List (I-REAP)'!$Q:$Q,StatusPGundertakeSourceRegion!$A$37,'SP List (I-REAP)'!$C:$C,$H$2)/1000000</f>
        <v>0</v>
      </c>
      <c r="H41" s="94" t="str">
        <f>+E41+G41</f>
        <v>0</v>
      </c>
      <c r="I41" s="169" t="str">
        <f>SUMIFS('SP List (I-REAP)'!$N:$N,'SP List (I-REAP)'!$I:$I,StatusPGundertakeSourceRegion!$A41,'SP List (I-REAP)'!$Q:$Q,StatusPGundertakeSourceRegion!$A$37,'SP List (I-REAP)'!$C:$C,$H$2)/1000000</f>
        <v>0</v>
      </c>
      <c r="J41" s="94" t="str">
        <f>+H41+F41+I41</f>
        <v>0</v>
      </c>
      <c r="K41" s="109"/>
      <c r="P41" s="115"/>
    </row>
    <row r="42" spans="1:16" customHeight="1" ht="15">
      <c r="A42" s="111" t="s">
        <v>842</v>
      </c>
      <c r="B42" s="98" t="str">
        <f>SUM(B43:B46)</f>
        <v>0</v>
      </c>
      <c r="C42" s="129" t="str">
        <f>SUM(C43:C46)</f>
        <v>0</v>
      </c>
      <c r="D42" s="129" t="str">
        <f>SUM(D43:D46)</f>
        <v>0</v>
      </c>
      <c r="E42" s="108" t="str">
        <f>SUM(E43:E46)</f>
        <v>0</v>
      </c>
      <c r="F42" s="108" t="str">
        <f>SUM(F43:F46)</f>
        <v>0</v>
      </c>
      <c r="G42" s="108" t="str">
        <f>SUM(G43:G46)</f>
        <v>0</v>
      </c>
      <c r="H42" s="108" t="str">
        <f>SUM(H43:H46)</f>
        <v>0</v>
      </c>
      <c r="I42" s="108" t="str">
        <f>SUM(I43:I46)</f>
        <v>0</v>
      </c>
      <c r="J42" s="108" t="str">
        <f>SUM(J43:J46)</f>
        <v>0</v>
      </c>
      <c r="P42" s="115"/>
    </row>
    <row r="43" spans="1:16" customHeight="1" ht="16">
      <c r="A43" s="162" t="s">
        <v>7</v>
      </c>
      <c r="B43" s="93" t="str">
        <f>COUNTIFS('SP List (I-REAP)'!$I:$I,StatusPGundertakeSourceRegion!$A43,'SP List (I-REAP)'!$Q:$Q,StatusPGundertakeSourceRegion!$A$42,'SP List (I-REAP)'!$C:$C,StatusPGundertakeSourceRegion!$H$2)</f>
        <v>0</v>
      </c>
      <c r="C43" s="125" t="str">
        <f>SUMIFS('SP List (I-REAP)'!$AA:$AA,'SP List (I-REAP)'!$I:$I,StatusPGundertakeSourceRegion!$A43,'SP List (I-REAP)'!$Q:$Q,StatusPGundertakeSourceRegion!$A$42,'SP List (I-REAP)'!$C:$C,StatusPGundertakeSourceRegion!$H$2)</f>
        <v>0</v>
      </c>
      <c r="D43" s="125" t="str">
        <f>SUMIFS('SP List (I-REAP)'!$AD:$AD,'SP List (I-REAP)'!$I:$I,StatusPGundertakeSourceRegion!$A43,'SP List (I-REAP)'!$Q:$Q,StatusPGundertakeSourceRegion!$A$42,'SP List (I-REAP)'!$C:$C,StatusPGundertakeSourceRegion!$H$2)</f>
        <v>0</v>
      </c>
      <c r="E43" s="169" t="str">
        <f>SUMIFS('SP List (I-REAP)'!$K:$K,'SP List (I-REAP)'!$I:$I,StatusPGundertakeSourceRegion!$A43,'SP List (I-REAP)'!$Q:$Q,StatusPGundertakeSourceRegion!$A$42,'SP List (I-REAP)'!$C:$C,$H$2)/1000000</f>
        <v>0</v>
      </c>
      <c r="F43" s="169" t="str">
        <f>SUMIFS('SP List (I-REAP)'!$L:$L,'SP List (I-REAP)'!$I:$I,StatusPGundertakeSourceRegion!$A43,'SP List (I-REAP)'!$Q:$Q,StatusPGundertakeSourceRegion!$A$42,'SP List (I-REAP)'!$C:$C,$H$2)/1000000</f>
        <v>0</v>
      </c>
      <c r="G43" s="169" t="str">
        <f>SUMIFS('SP List (I-REAP)'!$M:$M,'SP List (I-REAP)'!$I:$I,StatusPGundertakeSourceRegion!$A43,'SP List (I-REAP)'!$Q:$Q,StatusPGundertakeSourceRegion!$A$42,'SP List (I-REAP)'!$C:$C,$H$2)/1000000</f>
        <v>0</v>
      </c>
      <c r="H43" s="94" t="str">
        <f>+E43+G43</f>
        <v>0</v>
      </c>
      <c r="I43" s="169" t="str">
        <f>SUMIFS('SP List (I-REAP)'!$N:$N,'SP List (I-REAP)'!$I:$I,StatusPGundertakeSourceRegion!$A43,'SP List (I-REAP)'!$Q:$Q,StatusPGundertakeSourceRegion!$A$42,'SP List (I-REAP)'!$C:$C,$H$2)/1000000</f>
        <v>0</v>
      </c>
      <c r="J43" s="94" t="str">
        <f>+H43+F43+I43</f>
        <v>0</v>
      </c>
      <c r="P43" s="115"/>
    </row>
    <row r="44" spans="1:16" customHeight="1" ht="15">
      <c r="A44" s="162" t="s">
        <v>12</v>
      </c>
      <c r="B44" s="93" t="str">
        <f>COUNTIFS('SP List (I-REAP)'!$I:$I,StatusPGundertakeSourceRegion!$A44,'SP List (I-REAP)'!$Q:$Q,StatusPGundertakeSourceRegion!$A$42,'SP List (I-REAP)'!$C:$C,StatusPGundertakeSourceRegion!$H$2)</f>
        <v>0</v>
      </c>
      <c r="C44" s="125" t="str">
        <f>SUMIFS('SP List (I-REAP)'!$AA:$AA,'SP List (I-REAP)'!$I:$I,StatusPGundertakeSourceRegion!$A44,'SP List (I-REAP)'!$Q:$Q,StatusPGundertakeSourceRegion!$A$42,'SP List (I-REAP)'!$C:$C,StatusPGundertakeSourceRegion!$H$2)</f>
        <v>0</v>
      </c>
      <c r="D44" s="125" t="str">
        <f>SUMIFS('SP List (I-REAP)'!$AD:$AD,'SP List (I-REAP)'!$I:$I,StatusPGundertakeSourceRegion!$A44,'SP List (I-REAP)'!$Q:$Q,StatusPGundertakeSourceRegion!$A$42,'SP List (I-REAP)'!$C:$C,StatusPGundertakeSourceRegion!$H$2)</f>
        <v>0</v>
      </c>
      <c r="E44" s="169" t="str">
        <f>SUMIFS('SP List (I-REAP)'!$K:$K,'SP List (I-REAP)'!$I:$I,StatusPGundertakeSourceRegion!$A44,'SP List (I-REAP)'!$Q:$Q,StatusPGundertakeSourceRegion!$A$42,'SP List (I-REAP)'!$C:$C,$H$2)/1000000</f>
        <v>0</v>
      </c>
      <c r="F44" s="169" t="str">
        <f>SUMIFS('SP List (I-REAP)'!$L:$L,'SP List (I-REAP)'!$I:$I,StatusPGundertakeSourceRegion!$A44,'SP List (I-REAP)'!$Q:$Q,StatusPGundertakeSourceRegion!$A$42,'SP List (I-REAP)'!$C:$C,$H$2)/1000000</f>
        <v>0</v>
      </c>
      <c r="G44" s="169" t="str">
        <f>SUMIFS('SP List (I-REAP)'!$M:$M,'SP List (I-REAP)'!$I:$I,StatusPGundertakeSourceRegion!$A44,'SP List (I-REAP)'!$Q:$Q,StatusPGundertakeSourceRegion!$A$42,'SP List (I-REAP)'!$C:$C,$H$2)/1000000</f>
        <v>0</v>
      </c>
      <c r="H44" s="94" t="str">
        <f>+E44+G44</f>
        <v>0</v>
      </c>
      <c r="I44" s="169" t="str">
        <f>SUMIFS('SP List (I-REAP)'!$N:$N,'SP List (I-REAP)'!$I:$I,StatusPGundertakeSourceRegion!$A44,'SP List (I-REAP)'!$Q:$Q,StatusPGundertakeSourceRegion!$A$42,'SP List (I-REAP)'!$C:$C,$H$2)/1000000</f>
        <v>0</v>
      </c>
      <c r="J44" s="94" t="str">
        <f>+H44+F44+I44</f>
        <v>0</v>
      </c>
      <c r="P44" s="115"/>
    </row>
    <row r="45" spans="1:16" customHeight="1" ht="15">
      <c r="A45" s="162" t="s">
        <v>16</v>
      </c>
      <c r="B45" s="93" t="str">
        <f>COUNTIFS('SP List (I-REAP)'!$I:$I,StatusPGundertakeSourceRegion!$A45,'SP List (I-REAP)'!$Q:$Q,StatusPGundertakeSourceRegion!$A$42,'SP List (I-REAP)'!$C:$C,StatusPGundertakeSourceRegion!$H$2)</f>
        <v>0</v>
      </c>
      <c r="C45" s="125" t="str">
        <f>SUMIFS('SP List (I-REAP)'!$AA:$AA,'SP List (I-REAP)'!$I:$I,StatusPGundertakeSourceRegion!$A45,'SP List (I-REAP)'!$Q:$Q,StatusPGundertakeSourceRegion!$A$42,'SP List (I-REAP)'!$C:$C,StatusPGundertakeSourceRegion!$H$2)</f>
        <v>0</v>
      </c>
      <c r="D45" s="125" t="str">
        <f>SUMIFS('SP List (I-REAP)'!$AD:$AD,'SP List (I-REAP)'!$I:$I,StatusPGundertakeSourceRegion!$A45,'SP List (I-REAP)'!$Q:$Q,StatusPGundertakeSourceRegion!$A$42,'SP List (I-REAP)'!$C:$C,StatusPGundertakeSourceRegion!$H$2)</f>
        <v>0</v>
      </c>
      <c r="E45" s="169" t="str">
        <f>SUMIFS('SP List (I-REAP)'!$K:$K,'SP List (I-REAP)'!$I:$I,StatusPGundertakeSourceRegion!$A45,'SP List (I-REAP)'!$Q:$Q,StatusPGundertakeSourceRegion!$A$42,'SP List (I-REAP)'!$C:$C,$H$2)/1000000</f>
        <v>0</v>
      </c>
      <c r="F45" s="169" t="str">
        <f>SUMIFS('SP List (I-REAP)'!$L:$L,'SP List (I-REAP)'!$I:$I,StatusPGundertakeSourceRegion!$A45,'SP List (I-REAP)'!$Q:$Q,StatusPGundertakeSourceRegion!$A$42,'SP List (I-REAP)'!$C:$C,$H$2)/1000000</f>
        <v>0</v>
      </c>
      <c r="G45" s="169" t="str">
        <f>SUMIFS('SP List (I-REAP)'!$M:$M,'SP List (I-REAP)'!$I:$I,StatusPGundertakeSourceRegion!$A45,'SP List (I-REAP)'!$Q:$Q,StatusPGundertakeSourceRegion!$A$42,'SP List (I-REAP)'!$C:$C,$H$2)/1000000</f>
        <v>0</v>
      </c>
      <c r="H45" s="94" t="str">
        <f>+E45+G45</f>
        <v>0</v>
      </c>
      <c r="I45" s="169" t="str">
        <f>SUMIFS('SP List (I-REAP)'!$N:$N,'SP List (I-REAP)'!$I:$I,StatusPGundertakeSourceRegion!$A45,'SP List (I-REAP)'!$Q:$Q,StatusPGundertakeSourceRegion!$A$42,'SP List (I-REAP)'!$C:$C,$H$2)/1000000</f>
        <v>0</v>
      </c>
      <c r="J45" s="94" t="str">
        <f>+H45+F45+I45</f>
        <v>0</v>
      </c>
      <c r="P45" s="115"/>
    </row>
    <row r="46" spans="1:16" customHeight="1" ht="15">
      <c r="A46" s="162" t="s">
        <v>20</v>
      </c>
      <c r="B46" s="93" t="str">
        <f>COUNTIFS('SP List (I-REAP)'!$I:$I,StatusPGundertakeSourceRegion!$A46,'SP List (I-REAP)'!$Q:$Q,StatusPGundertakeSourceRegion!$A$42,'SP List (I-REAP)'!$C:$C,StatusPGundertakeSourceRegion!$H$2)</f>
        <v>0</v>
      </c>
      <c r="C46" s="125" t="str">
        <f>SUMIFS('SP List (I-REAP)'!$AA:$AA,'SP List (I-REAP)'!$I:$I,StatusPGundertakeSourceRegion!$A46,'SP List (I-REAP)'!$Q:$Q,StatusPGundertakeSourceRegion!$A$42,'SP List (I-REAP)'!$C:$C,StatusPGundertakeSourceRegion!$H$2)</f>
        <v>0</v>
      </c>
      <c r="D46" s="125" t="str">
        <f>SUMIFS('SP List (I-REAP)'!$AD:$AD,'SP List (I-REAP)'!$I:$I,StatusPGundertakeSourceRegion!$A46,'SP List (I-REAP)'!$Q:$Q,StatusPGundertakeSourceRegion!$A$42,'SP List (I-REAP)'!$C:$C,StatusPGundertakeSourceRegion!$H$2)</f>
        <v>0</v>
      </c>
      <c r="E46" s="169" t="str">
        <f>SUMIFS('SP List (I-REAP)'!$K:$K,'SP List (I-REAP)'!$I:$I,StatusPGundertakeSourceRegion!$A46,'SP List (I-REAP)'!$Q:$Q,StatusPGundertakeSourceRegion!$A$42,'SP List (I-REAP)'!$C:$C,$H$2)/1000000</f>
        <v>0</v>
      </c>
      <c r="F46" s="169" t="str">
        <f>SUMIFS('SP List (I-REAP)'!$L:$L,'SP List (I-REAP)'!$I:$I,StatusPGundertakeSourceRegion!$A46,'SP List (I-REAP)'!$Q:$Q,StatusPGundertakeSourceRegion!$A$42,'SP List (I-REAP)'!$C:$C,$H$2)/1000000</f>
        <v>0</v>
      </c>
      <c r="G46" s="169" t="str">
        <f>SUMIFS('SP List (I-REAP)'!$M:$M,'SP List (I-REAP)'!$I:$I,StatusPGundertakeSourceRegion!$A46,'SP List (I-REAP)'!$Q:$Q,StatusPGundertakeSourceRegion!$A$42,'SP List (I-REAP)'!$C:$C,$H$2)/1000000</f>
        <v>0</v>
      </c>
      <c r="H46" s="94" t="str">
        <f>+E46+G46</f>
        <v>0</v>
      </c>
      <c r="I46" s="169" t="str">
        <f>SUMIFS('SP List (I-REAP)'!$N:$N,'SP List (I-REAP)'!$I:$I,StatusPGundertakeSourceRegion!$A46,'SP List (I-REAP)'!$Q:$Q,StatusPGundertakeSourceRegion!$A$42,'SP List (I-REAP)'!$C:$C,$H$2)/1000000</f>
        <v>0</v>
      </c>
      <c r="J46" s="94" t="str">
        <f>+H46+F46+I46</f>
        <v>0</v>
      </c>
      <c r="P46" s="115"/>
    </row>
    <row r="47" spans="1:16">
      <c r="A47" s="106" t="s">
        <v>731</v>
      </c>
      <c r="B47" s="98" t="str">
        <f>SUM(B48:B51)</f>
        <v>0</v>
      </c>
      <c r="C47" s="129" t="str">
        <f>SUM(C48:C51)</f>
        <v>0</v>
      </c>
      <c r="D47" s="129" t="str">
        <f>SUM(D48:D51)</f>
        <v>0</v>
      </c>
      <c r="E47" s="108" t="str">
        <f>SUM(E48:E51)</f>
        <v>0</v>
      </c>
      <c r="F47" s="108" t="str">
        <f>SUM(F48:F51)</f>
        <v>0</v>
      </c>
      <c r="G47" s="108" t="str">
        <f>SUM(G48:G51)</f>
        <v>0</v>
      </c>
      <c r="H47" s="108" t="str">
        <f>SUM(H48:H51)</f>
        <v>0</v>
      </c>
      <c r="I47" s="108" t="str">
        <f>SUM(I48:I51)</f>
        <v>0</v>
      </c>
      <c r="J47" s="108" t="str">
        <f>SUM(J48:J51)</f>
        <v>0</v>
      </c>
      <c r="P47" s="115"/>
    </row>
    <row r="48" spans="1:16">
      <c r="A48" s="162" t="s">
        <v>7</v>
      </c>
      <c r="B48" s="93" t="str">
        <f>COUNTIFS('SP List (I-REAP)'!$I:$I,StatusPGundertakeSourceRegion!$A48,'SP List (I-REAP)'!$Q:$Q,StatusPGundertakeSourceRegion!$A$47,'SP List (I-REAP)'!$C:$C,StatusPGundertakeSourceRegion!$H$2)</f>
        <v>0</v>
      </c>
      <c r="C48" s="125" t="str">
        <f>SUMIFS('SP List (I-REAP)'!$AA:$AA,'SP List (I-REAP)'!$I:$I,StatusPGundertakeSourceRegion!$A48,'SP List (I-REAP)'!$Q:$Q,StatusPGundertakeSourceRegion!$A$47,'SP List (I-REAP)'!$C:$C,StatusPGundertakeSourceRegion!$H$2)</f>
        <v>0</v>
      </c>
      <c r="D48" s="125" t="str">
        <f>SUMIFS('SP List (I-REAP)'!$AD:$AD,'SP List (I-REAP)'!$I:$I,StatusPGundertakeSourceRegion!$A48,'SP List (I-REAP)'!$Q:$Q,StatusPGundertakeSourceRegion!$A$47,'SP List (I-REAP)'!$C:$C,StatusPGundertakeSourceRegion!$H$2)</f>
        <v>0</v>
      </c>
      <c r="E48" s="169" t="str">
        <f>SUMIFS('SP List (I-REAP)'!$K:$K,'SP List (I-REAP)'!$I:$I,StatusPGundertakeSourceRegion!$A48,'SP List (I-REAP)'!$Q:$Q,StatusPGundertakeSourceRegion!$A$47,'SP List (I-REAP)'!$C:$C,$H$2)/1000000</f>
        <v>0</v>
      </c>
      <c r="F48" s="169" t="str">
        <f>SUMIFS('SP List (I-REAP)'!$L:$L,'SP List (I-REAP)'!$I:$I,StatusPGundertakeSourceRegion!$A48,'SP List (I-REAP)'!$Q:$Q,StatusPGundertakeSourceRegion!$A$47,'SP List (I-REAP)'!$C:$C,$H$2)/1000000</f>
        <v>0</v>
      </c>
      <c r="G48" s="169" t="str">
        <f>SUMIFS('SP List (I-REAP)'!$M:$M,'SP List (I-REAP)'!$I:$I,StatusPGundertakeSourceRegion!$A48,'SP List (I-REAP)'!$Q:$Q,StatusPGundertakeSourceRegion!$A$47,'SP List (I-REAP)'!$C:$C,$H$2)/1000000</f>
        <v>0</v>
      </c>
      <c r="H48" s="94" t="str">
        <f>+E48+G48</f>
        <v>0</v>
      </c>
      <c r="I48" s="169" t="str">
        <f>SUMIFS('SP List (I-REAP)'!$N:$N,'SP List (I-REAP)'!$I:$I,StatusPGundertakeSourceRegion!$A48,'SP List (I-REAP)'!$Q:$Q,StatusPGundertakeSourceRegion!$A$47,'SP List (I-REAP)'!$C:$C,$H$2)/1000000</f>
        <v>0</v>
      </c>
      <c r="J48" s="94" t="str">
        <f>+H48+F48+I48</f>
        <v>0</v>
      </c>
      <c r="P48" s="115"/>
    </row>
    <row r="49" spans="1:16">
      <c r="A49" s="162" t="s">
        <v>12</v>
      </c>
      <c r="B49" s="93" t="str">
        <f>COUNTIFS('SP List (I-REAP)'!$I:$I,StatusPGundertakeSourceRegion!$A49,'SP List (I-REAP)'!$Q:$Q,StatusPGundertakeSourceRegion!$A$47,'SP List (I-REAP)'!$C:$C,StatusPGundertakeSourceRegion!$H$2)</f>
        <v>0</v>
      </c>
      <c r="C49" s="125" t="str">
        <f>SUMIFS('SP List (I-REAP)'!$AA:$AA,'SP List (I-REAP)'!$I:$I,StatusPGundertakeSourceRegion!$A49,'SP List (I-REAP)'!$Q:$Q,StatusPGundertakeSourceRegion!$A$47,'SP List (I-REAP)'!$C:$C,StatusPGundertakeSourceRegion!$H$2)</f>
        <v>0</v>
      </c>
      <c r="D49" s="125" t="str">
        <f>SUMIFS('SP List (I-REAP)'!$AD:$AD,'SP List (I-REAP)'!$I:$I,StatusPGundertakeSourceRegion!$A49,'SP List (I-REAP)'!$Q:$Q,StatusPGundertakeSourceRegion!$A$47,'SP List (I-REAP)'!$C:$C,StatusPGundertakeSourceRegion!$H$2)</f>
        <v>0</v>
      </c>
      <c r="E49" s="169" t="str">
        <f>SUMIFS('SP List (I-REAP)'!$K:$K,'SP List (I-REAP)'!$I:$I,StatusPGundertakeSourceRegion!$A49,'SP List (I-REAP)'!$Q:$Q,StatusPGundertakeSourceRegion!$A$47,'SP List (I-REAP)'!$C:$C,$H$2)/1000000</f>
        <v>0</v>
      </c>
      <c r="F49" s="169" t="str">
        <f>SUMIFS('SP List (I-REAP)'!$L:$L,'SP List (I-REAP)'!$I:$I,StatusPGundertakeSourceRegion!$A49,'SP List (I-REAP)'!$Q:$Q,StatusPGundertakeSourceRegion!$A$47,'SP List (I-REAP)'!$C:$C,$H$2)/1000000</f>
        <v>0</v>
      </c>
      <c r="G49" s="169" t="str">
        <f>SUMIFS('SP List (I-REAP)'!$M:$M,'SP List (I-REAP)'!$I:$I,StatusPGundertakeSourceRegion!$A49,'SP List (I-REAP)'!$Q:$Q,StatusPGundertakeSourceRegion!$A$47,'SP List (I-REAP)'!$C:$C,$H$2)/1000000</f>
        <v>0</v>
      </c>
      <c r="H49" s="94" t="str">
        <f>+E49+G49</f>
        <v>0</v>
      </c>
      <c r="I49" s="169" t="str">
        <f>SUMIFS('SP List (I-REAP)'!$N:$N,'SP List (I-REAP)'!$I:$I,StatusPGundertakeSourceRegion!$A49,'SP List (I-REAP)'!$Q:$Q,StatusPGundertakeSourceRegion!$A$47,'SP List (I-REAP)'!$C:$C,$H$2)/1000000</f>
        <v>0</v>
      </c>
      <c r="J49" s="94" t="str">
        <f>+H49+F49+I49</f>
        <v>0</v>
      </c>
      <c r="P49" s="115"/>
    </row>
    <row r="50" spans="1:16">
      <c r="A50" s="162" t="s">
        <v>16</v>
      </c>
      <c r="B50" s="93" t="str">
        <f>COUNTIFS('SP List (I-REAP)'!$I:$I,StatusPGundertakeSourceRegion!$A50,'SP List (I-REAP)'!$Q:$Q,StatusPGundertakeSourceRegion!$A$47,'SP List (I-REAP)'!$C:$C,StatusPGundertakeSourceRegion!$H$2)</f>
        <v>0</v>
      </c>
      <c r="C50" s="125" t="str">
        <f>SUMIFS('SP List (I-REAP)'!$AA:$AA,'SP List (I-REAP)'!$I:$I,StatusPGundertakeSourceRegion!$A50,'SP List (I-REAP)'!$Q:$Q,StatusPGundertakeSourceRegion!$A$47,'SP List (I-REAP)'!$C:$C,StatusPGundertakeSourceRegion!$H$2)</f>
        <v>0</v>
      </c>
      <c r="D50" s="125" t="str">
        <f>SUMIFS('SP List (I-REAP)'!$AD:$AD,'SP List (I-REAP)'!$I:$I,StatusPGundertakeSourceRegion!$A50,'SP List (I-REAP)'!$Q:$Q,StatusPGundertakeSourceRegion!$A$47,'SP List (I-REAP)'!$C:$C,StatusPGundertakeSourceRegion!$H$2)</f>
        <v>0</v>
      </c>
      <c r="E50" s="169" t="str">
        <f>SUMIFS('SP List (I-REAP)'!$K:$K,'SP List (I-REAP)'!$I:$I,StatusPGundertakeSourceRegion!$A50,'SP List (I-REAP)'!$Q:$Q,StatusPGundertakeSourceRegion!$A$47,'SP List (I-REAP)'!$C:$C,$H$2)/1000000</f>
        <v>0</v>
      </c>
      <c r="F50" s="169" t="str">
        <f>SUMIFS('SP List (I-REAP)'!$L:$L,'SP List (I-REAP)'!$I:$I,StatusPGundertakeSourceRegion!$A50,'SP List (I-REAP)'!$Q:$Q,StatusPGundertakeSourceRegion!$A$47,'SP List (I-REAP)'!$C:$C,$H$2)/1000000</f>
        <v>0</v>
      </c>
      <c r="G50" s="169" t="str">
        <f>SUMIFS('SP List (I-REAP)'!$M:$M,'SP List (I-REAP)'!$I:$I,StatusPGundertakeSourceRegion!$A50,'SP List (I-REAP)'!$Q:$Q,StatusPGundertakeSourceRegion!$A$47,'SP List (I-REAP)'!$C:$C,$H$2)/1000000</f>
        <v>0</v>
      </c>
      <c r="H50" s="94" t="str">
        <f>+E50+G50</f>
        <v>0</v>
      </c>
      <c r="I50" s="169" t="str">
        <f>SUMIFS('SP List (I-REAP)'!$N:$N,'SP List (I-REAP)'!$I:$I,StatusPGundertakeSourceRegion!$A50,'SP List (I-REAP)'!$Q:$Q,StatusPGundertakeSourceRegion!$A$47,'SP List (I-REAP)'!$C:$C,$H$2)/1000000</f>
        <v>0</v>
      </c>
      <c r="J50" s="94" t="str">
        <f>+H50+F50+I50</f>
        <v>0</v>
      </c>
      <c r="P50" s="115"/>
    </row>
    <row r="51" spans="1:16" s="83" customFormat="1">
      <c r="A51" s="162" t="s">
        <v>20</v>
      </c>
      <c r="B51" s="93" t="str">
        <f>COUNTIFS('SP List (I-REAP)'!$I:$I,StatusPGundertakeSourceRegion!$A51,'SP List (I-REAP)'!$Q:$Q,StatusPGundertakeSourceRegion!$A$47,'SP List (I-REAP)'!$C:$C,StatusPGundertakeSourceRegion!$H$2)</f>
        <v>0</v>
      </c>
      <c r="C51" s="125" t="str">
        <f>SUMIFS('SP List (I-REAP)'!$AA:$AA,'SP List (I-REAP)'!$I:$I,StatusPGundertakeSourceRegion!$A51,'SP List (I-REAP)'!$Q:$Q,StatusPGundertakeSourceRegion!$A$47,'SP List (I-REAP)'!$C:$C,StatusPGundertakeSourceRegion!$H$2)</f>
        <v>0</v>
      </c>
      <c r="D51" s="125" t="str">
        <f>SUMIFS('SP List (I-REAP)'!$AD:$AD,'SP List (I-REAP)'!$I:$I,StatusPGundertakeSourceRegion!$A51,'SP List (I-REAP)'!$Q:$Q,StatusPGundertakeSourceRegion!$A$47,'SP List (I-REAP)'!$C:$C,StatusPGundertakeSourceRegion!$H$2)</f>
        <v>0</v>
      </c>
      <c r="E51" s="169" t="str">
        <f>SUMIFS('SP List (I-REAP)'!$K:$K,'SP List (I-REAP)'!$I:$I,StatusPGundertakeSourceRegion!$A51,'SP List (I-REAP)'!$Q:$Q,StatusPGundertakeSourceRegion!$A$47,'SP List (I-REAP)'!$C:$C,$H$2)/1000000</f>
        <v>0</v>
      </c>
      <c r="F51" s="169" t="str">
        <f>SUMIFS('SP List (I-REAP)'!$L:$L,'SP List (I-REAP)'!$I:$I,StatusPGundertakeSourceRegion!$A51,'SP List (I-REAP)'!$Q:$Q,StatusPGundertakeSourceRegion!$A$47,'SP List (I-REAP)'!$C:$C,$H$2)/1000000</f>
        <v>0</v>
      </c>
      <c r="G51" s="169" t="str">
        <f>SUMIFS('SP List (I-REAP)'!$M:$M,'SP List (I-REAP)'!$I:$I,StatusPGundertakeSourceRegion!$A51,'SP List (I-REAP)'!$Q:$Q,StatusPGundertakeSourceRegion!$A$47,'SP List (I-REAP)'!$C:$C,$H$2)/1000000</f>
        <v>0</v>
      </c>
      <c r="H51" s="94" t="str">
        <f>+E51+G51</f>
        <v>0</v>
      </c>
      <c r="I51" s="169" t="str">
        <f>SUMIFS('SP List (I-REAP)'!$N:$N,'SP List (I-REAP)'!$I:$I,StatusPGundertakeSourceRegion!$A51,'SP List (I-REAP)'!$Q:$Q,StatusPGundertakeSourceRegion!$A$47,'SP List (I-REAP)'!$C:$C,$H$2)/1000000</f>
        <v>0</v>
      </c>
      <c r="J51" s="94" t="str">
        <f>+H51+F51+I51</f>
        <v>0</v>
      </c>
      <c r="L51" s="82"/>
      <c r="M51" s="82"/>
      <c r="N51" s="82"/>
      <c r="O51" s="82"/>
      <c r="P51" s="115"/>
    </row>
    <row r="52" spans="1:16" s="83" customFormat="1">
      <c r="A52" s="112" t="s">
        <v>2002</v>
      </c>
      <c r="B52" s="112" t="str">
        <f>+B7+B36</f>
        <v>0</v>
      </c>
      <c r="C52" s="134" t="str">
        <f>+C7+C36</f>
        <v>0</v>
      </c>
      <c r="D52" s="134" t="str">
        <f>+D7+D36</f>
        <v>0</v>
      </c>
      <c r="E52" s="173" t="str">
        <f>+E7+E36</f>
        <v>0</v>
      </c>
      <c r="F52" s="173" t="str">
        <f>+F7+F36</f>
        <v>0</v>
      </c>
      <c r="G52" s="173" t="str">
        <f>+G7+G36</f>
        <v>0</v>
      </c>
      <c r="H52" s="173" t="str">
        <f>+H7+H36</f>
        <v>0</v>
      </c>
      <c r="I52" s="173" t="str">
        <f>+I7+I36</f>
        <v>0</v>
      </c>
      <c r="J52" s="173" t="str">
        <f>+J7+J36</f>
        <v>0</v>
      </c>
      <c r="L52" s="82"/>
      <c r="M52" s="82"/>
      <c r="N52" s="82"/>
      <c r="O52" s="82"/>
      <c r="P52" s="115"/>
    </row>
    <row r="53" spans="1:16" s="83" customFormat="1">
      <c r="J53" s="114"/>
    </row>
    <row r="54" spans="1:16" s="83" customFormat="1">
      <c r="J54" s="114"/>
    </row>
    <row r="55" spans="1:16" s="83" customFormat="1"/>
    <row r="56" spans="1:16" s="83" customFormat="1"/>
    <row r="57" spans="1:16" s="83" customFormat="1"/>
    <row r="58" spans="1:16" s="83" customFormat="1"/>
    <row r="59" spans="1:16" s="83" customFormat="1"/>
    <row r="60" spans="1:16" s="83" customFormat="1"/>
    <row r="61" spans="1:16" s="83" customFormat="1"/>
    <row r="62" spans="1:16" s="83" customFormat="1"/>
    <row r="63" spans="1:16" s="83" customFormat="1"/>
    <row r="64" spans="1:16" s="83" customFormat="1"/>
    <row r="65" spans="1:16" s="83" customFormat="1"/>
    <row r="66" spans="1:16" s="83" customFormat="1"/>
    <row r="67" spans="1:16" s="83" customFormat="1"/>
    <row r="68" spans="1:16" s="83" customFormat="1"/>
    <row r="69" spans="1:16" s="83" customFormat="1"/>
    <row r="70" spans="1:16" s="83" customFormat="1"/>
    <row r="71" spans="1:16" s="83" customFormat="1"/>
    <row r="72" spans="1:16" s="83" customFormat="1"/>
    <row r="73" spans="1:16" s="83" customFormat="1"/>
    <row r="74" spans="1:16" s="83" customFormat="1"/>
    <row r="75" spans="1:16" s="83" customFormat="1"/>
    <row r="76" spans="1:16" s="83" customFormat="1"/>
    <row r="77" spans="1:16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2:J2"/>
    <mergeCell ref="A5:A6"/>
    <mergeCell ref="B5:B6"/>
    <mergeCell ref="C5:C6"/>
    <mergeCell ref="D5:D6"/>
    <mergeCell ref="E5:J5"/>
    <mergeCell ref="A3:C3"/>
  </mergeCells>
  <dataValidations count="3">
    <dataValidation type="list" allowBlank="1" showDropDown="0" showInputMessage="1" showErrorMessage="1" sqref="H2">
      <formula1>regions</formula1>
    </dataValidation>
    <dataValidation type="list" allowBlank="1" showDropDown="0" showInputMessage="1" showErrorMessage="1" sqref="I2">
      <formula1>regions</formula1>
    </dataValidation>
    <dataValidation type="list" allowBlank="1" showDropDown="0" showInputMessage="1" showErrorMessage="1" sqref="J2">
      <formula1>regions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7"/>
  <sheetViews>
    <sheetView tabSelected="0" workbookViewId="0" zoomScale="110" zoomScaleNormal="110" showGridLines="false" showRowColHeaders="1">
      <selection activeCell="H2" sqref="H2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10.5" customWidth="true" style="82"/>
    <col min="4" max="4" width="12.1640625" customWidth="true" style="82"/>
    <col min="5" max="5" width="8.5" customWidth="true" style="82"/>
    <col min="6" max="6" width="8.5" customWidth="true" style="82"/>
    <col min="7" max="7" width="9.6640625" customWidth="true" style="82"/>
    <col min="8" max="8" width="9.33203125" customWidth="true" style="82"/>
    <col min="9" max="9" width="8.83203125" style="82"/>
    <col min="10" max="10" width="14.83203125" customWidth="true" style="82"/>
    <col min="11" max="11" width="3.1640625" customWidth="true" style="83"/>
    <col min="12" max="12" width="8.83203125" style="82"/>
  </cols>
  <sheetData>
    <row r="1" spans="1:16" customHeight="1" ht="17">
      <c r="A1" s="188" t="s">
        <v>1993</v>
      </c>
      <c r="J1" s="189"/>
    </row>
    <row r="2" spans="1:16" customHeight="1" ht="20">
      <c r="A2" s="188" t="s">
        <v>2017</v>
      </c>
      <c r="H2" s="278" t="s">
        <v>0</v>
      </c>
      <c r="I2" s="279"/>
      <c r="J2" s="280"/>
    </row>
    <row r="3" spans="1:16">
      <c r="A3" s="287" t="str">
        <f>+StatusPGundertakeSourceCluster!A3</f>
        <v>0</v>
      </c>
      <c r="B3" s="287"/>
      <c r="C3" s="287"/>
    </row>
    <row r="5" spans="1:16" customHeight="1" ht="15">
      <c r="A5" s="282" t="s">
        <v>2004</v>
      </c>
      <c r="B5" s="281" t="s">
        <v>1997</v>
      </c>
      <c r="C5" s="288" t="s">
        <v>2018</v>
      </c>
      <c r="D5" s="288" t="s">
        <v>2019</v>
      </c>
      <c r="E5" s="284" t="s">
        <v>2005</v>
      </c>
      <c r="F5" s="285"/>
      <c r="G5" s="285"/>
      <c r="H5" s="285"/>
      <c r="I5" s="285"/>
      <c r="J5" s="286"/>
    </row>
    <row r="6" spans="1:16" customHeight="1" ht="49">
      <c r="A6" s="282"/>
      <c r="B6" s="281"/>
      <c r="C6" s="289"/>
      <c r="D6" s="289"/>
      <c r="E6" s="144" t="s">
        <v>2006</v>
      </c>
      <c r="F6" s="145" t="s">
        <v>2009</v>
      </c>
      <c r="G6" s="144" t="s">
        <v>2007</v>
      </c>
      <c r="H6" s="145" t="s">
        <v>2020</v>
      </c>
      <c r="I6" s="144" t="s">
        <v>2010</v>
      </c>
      <c r="J6" s="161" t="s">
        <v>2011</v>
      </c>
    </row>
    <row r="7" spans="1:16" customHeight="1" ht="14.25">
      <c r="A7" s="85" t="s">
        <v>6</v>
      </c>
      <c r="B7" s="86" t="str">
        <f>+B8+B13+B30</f>
        <v>0</v>
      </c>
      <c r="C7" s="118" t="str">
        <f>+C8+C13+C30</f>
        <v>0</v>
      </c>
      <c r="D7" s="118" t="str">
        <f>+D8+D13+D30</f>
        <v>0</v>
      </c>
      <c r="E7" s="167" t="str">
        <f>+E8+E13+E30</f>
        <v>0</v>
      </c>
      <c r="F7" s="167" t="str">
        <f>+F8+F13+F30</f>
        <v>0</v>
      </c>
      <c r="G7" s="167" t="str">
        <f>+G8+G13+G30</f>
        <v>0</v>
      </c>
      <c r="H7" s="167" t="str">
        <f>+H8+H13+H30</f>
        <v>0</v>
      </c>
      <c r="I7" s="167" t="str">
        <f>+I8+I13+I30</f>
        <v>0</v>
      </c>
      <c r="J7" s="167" t="str">
        <f>+J8+J13+J30</f>
        <v>0</v>
      </c>
      <c r="M7" s="88"/>
    </row>
    <row r="8" spans="1:16" customHeight="1" ht="14.25">
      <c r="A8" s="165" t="s">
        <v>136</v>
      </c>
      <c r="B8" s="145" t="str">
        <f>SUM(B9:B12)</f>
        <v>0</v>
      </c>
      <c r="C8" s="166" t="str">
        <f>SUM(C9:C12)</f>
        <v>0</v>
      </c>
      <c r="D8" s="166" t="str">
        <f>SUM(D9:D12)</f>
        <v>0</v>
      </c>
      <c r="E8" s="168" t="str">
        <f>SUM(E9:E12)</f>
        <v>0</v>
      </c>
      <c r="F8" s="168" t="str">
        <f>SUM(F9:F12)</f>
        <v>0</v>
      </c>
      <c r="G8" s="168" t="str">
        <f>SUM(G9:G12)</f>
        <v>0</v>
      </c>
      <c r="H8" s="168" t="str">
        <f>SUM(H9:H12)</f>
        <v>0</v>
      </c>
      <c r="I8" s="168" t="str">
        <f>SUM(I9:I12)</f>
        <v>0</v>
      </c>
      <c r="J8" s="168" t="str">
        <f>SUM(J9:J12)</f>
        <v>0</v>
      </c>
    </row>
    <row r="9" spans="1:16" customHeight="1" ht="14.25">
      <c r="A9" s="162" t="s">
        <v>7</v>
      </c>
      <c r="B9" s="93" t="str">
        <f>COUNTIFS('SP List (I-REAP)'!$I:$I,StatusPGundertakeSourceProv!$A9,'SP List (I-REAP)'!$Q:$Q,StatusPGundertakeSourceProv!$A$8,'SP List (I-REAP)'!$D:$D,StatusPGundertakeSourceProv!$H$2)</f>
        <v>0</v>
      </c>
      <c r="C9" s="125" t="str">
        <f>SUMIFS('SP List (I-REAP)'!$AA:$AA,'SP List (I-REAP)'!$I:$I,StatusPGundertakeSourceProv!$A9,'SP List (I-REAP)'!$Q:$Q,StatusPGundertakeSourceProv!$A$8,'SP List (I-REAP)'!$D:$D,StatusPGundertakeSourceProv!$H$2)</f>
        <v>0</v>
      </c>
      <c r="D9" s="125" t="str">
        <f>SUMIFS('SP List (I-REAP)'!$AD:$AD,'SP List (I-REAP)'!$I:$I,StatusPGundertakeSourceProv!$A9,'SP List (I-REAP)'!$Q:$Q,StatusPGundertakeSourceProv!$A$8,'SP List (I-REAP)'!$D:$D,StatusPGundertakeSourceProv!$H$2)</f>
        <v>0</v>
      </c>
      <c r="E9" s="169" t="str">
        <f>SUMIFS('SP List (I-REAP)'!$K:$K,'SP List (I-REAP)'!$I:$I,StatusPGundertakeSourceProv!$A9,'SP List (I-REAP)'!$Q:$Q,StatusPGundertakeSourceProv!$A$8,'SP List (I-REAP)'!$D:$D,$H$2)/1000000</f>
        <v>0</v>
      </c>
      <c r="F9" s="169" t="str">
        <f>SUMIFS('SP List (I-REAP)'!$L:$L,'SP List (I-REAP)'!$I:$I,StatusPGundertakeSourceProv!$A9,'SP List (I-REAP)'!$Q:$Q,StatusPGundertakeSourceProv!$A$8,'SP List (I-REAP)'!$D:$D,$H$2)/1000000</f>
        <v>0</v>
      </c>
      <c r="G9" s="169" t="str">
        <f>SUMIFS('SP List (I-REAP)'!$M:$M,'SP List (I-REAP)'!$I:$I,StatusPGundertakeSourceProv!$A9,'SP List (I-REAP)'!$Q:$Q,StatusPGundertakeSourceProv!$A$8,'SP List (I-REAP)'!$D:$D,$H$2)/1000000</f>
        <v>0</v>
      </c>
      <c r="H9" s="94" t="str">
        <f>+E9+G9</f>
        <v>0</v>
      </c>
      <c r="I9" s="169" t="str">
        <f>SUMIFS('SP List (I-REAP)'!$N:$N,'SP List (I-REAP)'!$I:$I,StatusPGundertakeSourceProv!$A9,'SP List (I-REAP)'!$Q:$Q,StatusPGundertakeSourceProv!$A$8,'SP List (I-REAP)'!$D:$D,$H$2)/1000000</f>
        <v>0</v>
      </c>
      <c r="J9" s="94" t="str">
        <f>+H9+F9+I9</f>
        <v>0</v>
      </c>
    </row>
    <row r="10" spans="1:16" customHeight="1" ht="14.25">
      <c r="A10" s="162" t="s">
        <v>12</v>
      </c>
      <c r="B10" s="93" t="str">
        <f>COUNTIFS('SP List (I-REAP)'!$I:$I,StatusPGundertakeSourceProv!$A10,'SP List (I-REAP)'!$Q:$Q,StatusPGundertakeSourceProv!$A$8,'SP List (I-REAP)'!$D:$D,StatusPGundertakeSourceProv!$H$2)</f>
        <v>0</v>
      </c>
      <c r="C10" s="125" t="str">
        <f>SUMIFS('SP List (I-REAP)'!$AA:$AA,'SP List (I-REAP)'!$I:$I,StatusPGundertakeSourceProv!$A10,'SP List (I-REAP)'!$Q:$Q,StatusPGundertakeSourceProv!$A$8,'SP List (I-REAP)'!$D:$D,StatusPGundertakeSourceProv!$H$2)</f>
        <v>0</v>
      </c>
      <c r="D10" s="125" t="str">
        <f>SUMIFS('SP List (I-REAP)'!$AD:$AD,'SP List (I-REAP)'!$I:$I,StatusPGundertakeSourceProv!$A10,'SP List (I-REAP)'!$Q:$Q,StatusPGundertakeSourceProv!$A$8,'SP List (I-REAP)'!$D:$D,StatusPGundertakeSourceProv!$H$2)</f>
        <v>0</v>
      </c>
      <c r="E10" s="169" t="str">
        <f>SUMIFS('SP List (I-REAP)'!$K:$K,'SP List (I-REAP)'!$I:$I,StatusPGundertakeSourceProv!$A10,'SP List (I-REAP)'!$Q:$Q,StatusPGundertakeSourceProv!$A$8,'SP List (I-REAP)'!$D:$D,$H$2)/1000000</f>
        <v>0</v>
      </c>
      <c r="F10" s="169" t="str">
        <f>SUMIFS('SP List (I-REAP)'!$L:$L,'SP List (I-REAP)'!$I:$I,StatusPGundertakeSourceProv!$A10,'SP List (I-REAP)'!$Q:$Q,StatusPGundertakeSourceProv!$A$8,'SP List (I-REAP)'!$D:$D,$H$2)/1000000</f>
        <v>0</v>
      </c>
      <c r="G10" s="169" t="str">
        <f>SUMIFS('SP List (I-REAP)'!$M:$M,'SP List (I-REAP)'!$I:$I,StatusPGundertakeSourceProv!$A10,'SP List (I-REAP)'!$Q:$Q,StatusPGundertakeSourceProv!$A$8,'SP List (I-REAP)'!$D:$D,$H$2)/1000000</f>
        <v>0</v>
      </c>
      <c r="H10" s="94" t="str">
        <f>+E10+G10</f>
        <v>0</v>
      </c>
      <c r="I10" s="169" t="str">
        <f>SUMIFS('SP List (I-REAP)'!$N:$N,'SP List (I-REAP)'!$I:$I,StatusPGundertakeSourceProv!$A10,'SP List (I-REAP)'!$Q:$Q,StatusPGundertakeSourceProv!$A$8,'SP List (I-REAP)'!$D:$D,$H$2)/1000000</f>
        <v>0</v>
      </c>
      <c r="J10" s="94" t="str">
        <f>+H10+F10+I10</f>
        <v>0</v>
      </c>
    </row>
    <row r="11" spans="1:16" customHeight="1" ht="14.25">
      <c r="A11" s="162" t="s">
        <v>16</v>
      </c>
      <c r="B11" s="93" t="str">
        <f>COUNTIFS('SP List (I-REAP)'!$I:$I,StatusPGundertakeSourceProv!$A11,'SP List (I-REAP)'!$Q:$Q,StatusPGundertakeSourceProv!$A$8,'SP List (I-REAP)'!$D:$D,StatusPGundertakeSourceProv!$H$2)</f>
        <v>0</v>
      </c>
      <c r="C11" s="125" t="str">
        <f>SUMIFS('SP List (I-REAP)'!$AA:$AA,'SP List (I-REAP)'!$I:$I,StatusPGundertakeSourceProv!$A11,'SP List (I-REAP)'!$Q:$Q,StatusPGundertakeSourceProv!$A$8,'SP List (I-REAP)'!$D:$D,StatusPGundertakeSourceProv!$H$2)</f>
        <v>0</v>
      </c>
      <c r="D11" s="125" t="str">
        <f>SUMIFS('SP List (I-REAP)'!$AD:$AD,'SP List (I-REAP)'!$I:$I,StatusPGundertakeSourceProv!$A11,'SP List (I-REAP)'!$Q:$Q,StatusPGundertakeSourceProv!$A$8,'SP List (I-REAP)'!$D:$D,StatusPGundertakeSourceProv!$H$2)</f>
        <v>0</v>
      </c>
      <c r="E11" s="169" t="str">
        <f>SUMIFS('SP List (I-REAP)'!$K:$K,'SP List (I-REAP)'!$I:$I,StatusPGundertakeSourceProv!$A11,'SP List (I-REAP)'!$Q:$Q,StatusPGundertakeSourceProv!$A$8,'SP List (I-REAP)'!$D:$D,$H$2)/1000000</f>
        <v>0</v>
      </c>
      <c r="F11" s="169" t="str">
        <f>SUMIFS('SP List (I-REAP)'!$L:$L,'SP List (I-REAP)'!$I:$I,StatusPGundertakeSourceProv!$A11,'SP List (I-REAP)'!$Q:$Q,StatusPGundertakeSourceProv!$A$8,'SP List (I-REAP)'!$D:$D,$H$2)/1000000</f>
        <v>0</v>
      </c>
      <c r="G11" s="169" t="str">
        <f>SUMIFS('SP List (I-REAP)'!$M:$M,'SP List (I-REAP)'!$I:$I,StatusPGundertakeSourceProv!$A11,'SP List (I-REAP)'!$Q:$Q,StatusPGundertakeSourceProv!$A$8,'SP List (I-REAP)'!$D:$D,$H$2)/1000000</f>
        <v>0</v>
      </c>
      <c r="H11" s="94" t="str">
        <f>+E11+G11</f>
        <v>0</v>
      </c>
      <c r="I11" s="169" t="str">
        <f>SUMIFS('SP List (I-REAP)'!$N:$N,'SP List (I-REAP)'!$I:$I,StatusPGundertakeSourceProv!$A11,'SP List (I-REAP)'!$Q:$Q,StatusPGundertakeSourceProv!$A$8,'SP List (I-REAP)'!$D:$D,$H$2)/1000000</f>
        <v>0</v>
      </c>
      <c r="J11" s="94" t="str">
        <f>+H11+F11+I11</f>
        <v>0</v>
      </c>
    </row>
    <row r="12" spans="1:16" customHeight="1" ht="14.25">
      <c r="A12" s="162" t="s">
        <v>20</v>
      </c>
      <c r="B12" s="93" t="str">
        <f>COUNTIFS('SP List (I-REAP)'!$I:$I,StatusPGundertakeSourceProv!$A12,'SP List (I-REAP)'!$Q:$Q,StatusPGundertakeSourceProv!$A$8,'SP List (I-REAP)'!$D:$D,StatusPGundertakeSourceProv!$H$2)</f>
        <v>0</v>
      </c>
      <c r="C12" s="125" t="str">
        <f>SUMIFS('SP List (I-REAP)'!$AA:$AA,'SP List (I-REAP)'!$I:$I,StatusPGundertakeSourceProv!$A12,'SP List (I-REAP)'!$Q:$Q,StatusPGundertakeSourceProv!$A$8,'SP List (I-REAP)'!$D:$D,StatusPGundertakeSourceProv!$H$2)</f>
        <v>0</v>
      </c>
      <c r="D12" s="125" t="str">
        <f>SUMIFS('SP List (I-REAP)'!$AD:$AD,'SP List (I-REAP)'!$I:$I,StatusPGundertakeSourceProv!$A12,'SP List (I-REAP)'!$Q:$Q,StatusPGundertakeSourceProv!$A$8,'SP List (I-REAP)'!$D:$D,StatusPGundertakeSourceProv!$H$2)</f>
        <v>0</v>
      </c>
      <c r="E12" s="169" t="str">
        <f>SUMIFS('SP List (I-REAP)'!$K:$K,'SP List (I-REAP)'!$I:$I,StatusPGundertakeSourceProv!$A12,'SP List (I-REAP)'!$Q:$Q,StatusPGundertakeSourceProv!$A$8,'SP List (I-REAP)'!$D:$D,$H$2)/1000000</f>
        <v>0</v>
      </c>
      <c r="F12" s="169" t="str">
        <f>SUMIFS('SP List (I-REAP)'!$L:$L,'SP List (I-REAP)'!$I:$I,StatusPGundertakeSourceProv!$A12,'SP List (I-REAP)'!$Q:$Q,StatusPGundertakeSourceProv!$A$8,'SP List (I-REAP)'!$D:$D,$H$2)/1000000</f>
        <v>0</v>
      </c>
      <c r="G12" s="169" t="str">
        <f>SUMIFS('SP List (I-REAP)'!$M:$M,'SP List (I-REAP)'!$I:$I,StatusPGundertakeSourceProv!$A12,'SP List (I-REAP)'!$Q:$Q,StatusPGundertakeSourceProv!$A$8,'SP List (I-REAP)'!$D:$D,$H$2)/1000000</f>
        <v>0</v>
      </c>
      <c r="H12" s="94" t="str">
        <f>+E12+G12</f>
        <v>0</v>
      </c>
      <c r="I12" s="169" t="str">
        <f>SUMIFS('SP List (I-REAP)'!$N:$N,'SP List (I-REAP)'!$I:$I,StatusPGundertakeSourceProv!$A12,'SP List (I-REAP)'!$Q:$Q,StatusPGundertakeSourceProv!$A$8,'SP List (I-REAP)'!$D:$D,$H$2)/1000000</f>
        <v>0</v>
      </c>
      <c r="J12" s="94" t="str">
        <f>+H12+F12+I12</f>
        <v>0</v>
      </c>
      <c r="P12" s="115"/>
    </row>
    <row r="13" spans="1:16" customHeight="1" ht="14.25">
      <c r="A13" s="165" t="s">
        <v>2012</v>
      </c>
      <c r="B13" s="95" t="str">
        <f>+B14</f>
        <v>0</v>
      </c>
      <c r="C13" s="128" t="str">
        <f>+C14</f>
        <v>0</v>
      </c>
      <c r="D13" s="128" t="str">
        <f>+D14</f>
        <v>0</v>
      </c>
      <c r="E13" s="170" t="str">
        <f>+E14</f>
        <v>0</v>
      </c>
      <c r="F13" s="170" t="str">
        <f>+F14</f>
        <v>0</v>
      </c>
      <c r="G13" s="170" t="str">
        <f>+G14</f>
        <v>0</v>
      </c>
      <c r="H13" s="170" t="str">
        <f>+H14</f>
        <v>0</v>
      </c>
      <c r="I13" s="170" t="str">
        <f>+I14</f>
        <v>0</v>
      </c>
      <c r="J13" s="170" t="str">
        <f>+J14</f>
        <v>0</v>
      </c>
      <c r="P13" s="115"/>
    </row>
    <row r="14" spans="1:16" customHeight="1" ht="14.25">
      <c r="A14" s="97" t="s">
        <v>2013</v>
      </c>
      <c r="B14" s="98" t="str">
        <f>+B15+B20+B25</f>
        <v>0</v>
      </c>
      <c r="C14" s="129" t="str">
        <f>+C15+C20+C25</f>
        <v>0</v>
      </c>
      <c r="D14" s="129" t="str">
        <f>+D15+D20+D25</f>
        <v>0</v>
      </c>
      <c r="E14" s="108" t="str">
        <f>+E15+E20+E25</f>
        <v>0</v>
      </c>
      <c r="F14" s="108" t="str">
        <f>+F15+F20+F25</f>
        <v>0</v>
      </c>
      <c r="G14" s="108" t="str">
        <f>+G15+G20+G25</f>
        <v>0</v>
      </c>
      <c r="H14" s="108" t="str">
        <f>+H15+H20+H25</f>
        <v>0</v>
      </c>
      <c r="I14" s="108" t="str">
        <f>+I15+I20+I25</f>
        <v>0</v>
      </c>
      <c r="J14" s="108" t="str">
        <f>+J15+J20+J25</f>
        <v>0</v>
      </c>
      <c r="P14" s="115"/>
    </row>
    <row r="15" spans="1:16" customHeight="1" ht="14.25">
      <c r="A15" s="164" t="s">
        <v>2014</v>
      </c>
      <c r="B15" s="101" t="str">
        <f>SUM(B16:B19)</f>
        <v>0</v>
      </c>
      <c r="C15" s="130" t="str">
        <f>SUM(C16:C19)</f>
        <v>0</v>
      </c>
      <c r="D15" s="130" t="str">
        <f>SUM(D16:D19)</f>
        <v>0</v>
      </c>
      <c r="E15" s="171" t="str">
        <f>SUM(E16:E19)</f>
        <v>0</v>
      </c>
      <c r="F15" s="171" t="str">
        <f>SUM(F16:F19)</f>
        <v>0</v>
      </c>
      <c r="G15" s="171" t="str">
        <f>SUM(G16:G19)</f>
        <v>0</v>
      </c>
      <c r="H15" s="171" t="str">
        <f>SUM(H16:H19)</f>
        <v>0</v>
      </c>
      <c r="I15" s="171" t="str">
        <f>SUM(I16:I19)</f>
        <v>0</v>
      </c>
      <c r="J15" s="171" t="str">
        <f>SUM(J16:J19)</f>
        <v>0</v>
      </c>
      <c r="P15" s="115"/>
    </row>
    <row r="16" spans="1:16" customHeight="1" ht="14.25">
      <c r="A16" s="162" t="s">
        <v>7</v>
      </c>
      <c r="B16" s="93" t="str">
        <f>COUNTIFS('SP List (I-REAP)'!$I:$I,StatusPGundertakeSourceProv!$A16,'SP List (I-REAP)'!$Q:$Q,StatusPGundertakeSourceProv!$A$15,'SP List (I-REAP)'!$D:$D,StatusPGundertakeSourceProv!$H$2)</f>
        <v>0</v>
      </c>
      <c r="C16" s="125" t="str">
        <f>SUMIFS('SP List (I-REAP)'!$AA:$AA,'SP List (I-REAP)'!$I:$I,StatusPGundertakeSourceProv!$A16,'SP List (I-REAP)'!$Q:$Q,StatusPGundertakeSourceProv!$A$15,'SP List (I-REAP)'!$D:$D,StatusPGundertakeSourceProv!$H$2)</f>
        <v>0</v>
      </c>
      <c r="D16" s="125" t="str">
        <f>SUMIFS('SP List (I-REAP)'!$AD:$AD,'SP List (I-REAP)'!$I:$I,StatusPGundertakeSourceProv!$A16,'SP List (I-REAP)'!$Q:$Q,StatusPGundertakeSourceProv!$A$15,'SP List (I-REAP)'!$D:$D,StatusPGundertakeSourceProv!$H$2)</f>
        <v>0</v>
      </c>
      <c r="E16" s="169" t="str">
        <f>SUMIFS('SP List (I-REAP)'!$K:$K,'SP List (I-REAP)'!$I:$I,StatusPGundertakeSourceProv!$A16,'SP List (I-REAP)'!$Q:$Q,StatusPGundertakeSourceProv!$A$15,'SP List (I-REAP)'!$D:$D,$H$2)/1000000</f>
        <v>0</v>
      </c>
      <c r="F16" s="169" t="str">
        <f>SUMIFS('SP List (I-REAP)'!$L:$L,'SP List (I-REAP)'!$I:$I,StatusPGundertakeSourceProv!$A16,'SP List (I-REAP)'!$Q:$Q,StatusPGundertakeSourceProv!$A$15,'SP List (I-REAP)'!$D:$D,$H$2)/1000000</f>
        <v>0</v>
      </c>
      <c r="G16" s="169" t="str">
        <f>SUMIFS('SP List (I-REAP)'!$M:$M,'SP List (I-REAP)'!$I:$I,StatusPGundertakeSourceProv!$A16,'SP List (I-REAP)'!$Q:$Q,StatusPGundertakeSourceProv!$A$15,'SP List (I-REAP)'!$D:$D,$H$2)/1000000</f>
        <v>0</v>
      </c>
      <c r="H16" s="94" t="str">
        <f>+E16+G16</f>
        <v>0</v>
      </c>
      <c r="I16" s="169" t="str">
        <f>SUMIFS('SP List (I-REAP)'!$N:$N,'SP List (I-REAP)'!$I:$I,StatusPGundertakeSourceProv!$A16,'SP List (I-REAP)'!$Q:$Q,StatusPGundertakeSourceProv!$A$15,'SP List (I-REAP)'!$D:$D,$H$2)/1000000</f>
        <v>0</v>
      </c>
      <c r="J16" s="94" t="str">
        <f>+H16+F16+I16</f>
        <v>0</v>
      </c>
      <c r="P16" s="115"/>
    </row>
    <row r="17" spans="1:16" customHeight="1" ht="14.25">
      <c r="A17" s="162" t="s">
        <v>12</v>
      </c>
      <c r="B17" s="93" t="str">
        <f>COUNTIFS('SP List (I-REAP)'!$I:$I,StatusPGundertakeSourceProv!$A17,'SP List (I-REAP)'!$Q:$Q,StatusPGundertakeSourceProv!$A$15,'SP List (I-REAP)'!$D:$D,StatusPGundertakeSourceProv!$H$2)</f>
        <v>0</v>
      </c>
      <c r="C17" s="125" t="str">
        <f>SUMIFS('SP List (I-REAP)'!$AA:$AA,'SP List (I-REAP)'!$I:$I,StatusPGundertakeSourceProv!$A17,'SP List (I-REAP)'!$Q:$Q,StatusPGundertakeSourceProv!$A$15,'SP List (I-REAP)'!$D:$D,StatusPGundertakeSourceProv!$H$2)</f>
        <v>0</v>
      </c>
      <c r="D17" s="125" t="str">
        <f>SUMIFS('SP List (I-REAP)'!$AD:$AD,'SP List (I-REAP)'!$I:$I,StatusPGundertakeSourceProv!$A17,'SP List (I-REAP)'!$Q:$Q,StatusPGundertakeSourceProv!$A$15,'SP List (I-REAP)'!$D:$D,StatusPGundertakeSourceProv!$H$2)</f>
        <v>0</v>
      </c>
      <c r="E17" s="169" t="str">
        <f>SUMIFS('SP List (I-REAP)'!$K:$K,'SP List (I-REAP)'!$I:$I,StatusPGundertakeSourceProv!$A17,'SP List (I-REAP)'!$Q:$Q,StatusPGundertakeSourceProv!$A$15,'SP List (I-REAP)'!$D:$D,$H$2)/1000000</f>
        <v>0</v>
      </c>
      <c r="F17" s="169" t="str">
        <f>SUMIFS('SP List (I-REAP)'!$L:$L,'SP List (I-REAP)'!$I:$I,StatusPGundertakeSourceProv!$A17,'SP List (I-REAP)'!$Q:$Q,StatusPGundertakeSourceProv!$A$15,'SP List (I-REAP)'!$D:$D,$H$2)/1000000</f>
        <v>0</v>
      </c>
      <c r="G17" s="169" t="str">
        <f>SUMIFS('SP List (I-REAP)'!$M:$M,'SP List (I-REAP)'!$I:$I,StatusPGundertakeSourceProv!$A17,'SP List (I-REAP)'!$Q:$Q,StatusPGundertakeSourceProv!$A$15,'SP List (I-REAP)'!$D:$D,$H$2)/1000000</f>
        <v>0</v>
      </c>
      <c r="H17" s="94" t="str">
        <f>+E17+G17</f>
        <v>0</v>
      </c>
      <c r="I17" s="169" t="str">
        <f>SUMIFS('SP List (I-REAP)'!$N:$N,'SP List (I-REAP)'!$I:$I,StatusPGundertakeSourceProv!$A17,'SP List (I-REAP)'!$Q:$Q,StatusPGundertakeSourceProv!$A$15,'SP List (I-REAP)'!$D:$D,$H$2)/1000000</f>
        <v>0</v>
      </c>
      <c r="J17" s="94" t="str">
        <f>+H17+F17+I17</f>
        <v>0</v>
      </c>
      <c r="P17" s="115"/>
    </row>
    <row r="18" spans="1:16" customHeight="1" ht="14.25">
      <c r="A18" s="162" t="s">
        <v>16</v>
      </c>
      <c r="B18" s="93" t="str">
        <f>COUNTIFS('SP List (I-REAP)'!$I:$I,StatusPGundertakeSourceProv!$A18,'SP List (I-REAP)'!$Q:$Q,StatusPGundertakeSourceProv!$A$15,'SP List (I-REAP)'!$D:$D,StatusPGundertakeSourceProv!$H$2)</f>
        <v>0</v>
      </c>
      <c r="C18" s="125" t="str">
        <f>SUMIFS('SP List (I-REAP)'!$AA:$AA,'SP List (I-REAP)'!$I:$I,StatusPGundertakeSourceProv!$A18,'SP List (I-REAP)'!$Q:$Q,StatusPGundertakeSourceProv!$A$15,'SP List (I-REAP)'!$D:$D,StatusPGundertakeSourceProv!$H$2)</f>
        <v>0</v>
      </c>
      <c r="D18" s="125" t="str">
        <f>SUMIFS('SP List (I-REAP)'!$AD:$AD,'SP List (I-REAP)'!$I:$I,StatusPGundertakeSourceProv!$A18,'SP List (I-REAP)'!$Q:$Q,StatusPGundertakeSourceProv!$A$15,'SP List (I-REAP)'!$D:$D,StatusPGundertakeSourceProv!$H$2)</f>
        <v>0</v>
      </c>
      <c r="E18" s="169" t="str">
        <f>SUMIFS('SP List (I-REAP)'!$K:$K,'SP List (I-REAP)'!$I:$I,StatusPGundertakeSourceProv!$A18,'SP List (I-REAP)'!$Q:$Q,StatusPGundertakeSourceProv!$A$15,'SP List (I-REAP)'!$D:$D,$H$2)/1000000</f>
        <v>0</v>
      </c>
      <c r="F18" s="169" t="str">
        <f>SUMIFS('SP List (I-REAP)'!$L:$L,'SP List (I-REAP)'!$I:$I,StatusPGundertakeSourceProv!$A18,'SP List (I-REAP)'!$Q:$Q,StatusPGundertakeSourceProv!$A$15,'SP List (I-REAP)'!$D:$D,$H$2)/1000000</f>
        <v>0</v>
      </c>
      <c r="G18" s="169" t="str">
        <f>SUMIFS('SP List (I-REAP)'!$M:$M,'SP List (I-REAP)'!$I:$I,StatusPGundertakeSourceProv!$A18,'SP List (I-REAP)'!$Q:$Q,StatusPGundertakeSourceProv!$A$15,'SP List (I-REAP)'!$D:$D,$H$2)/1000000</f>
        <v>0</v>
      </c>
      <c r="H18" s="94" t="str">
        <f>+E18+G18</f>
        <v>0</v>
      </c>
      <c r="I18" s="169" t="str">
        <f>SUMIFS('SP List (I-REAP)'!$N:$N,'SP List (I-REAP)'!$I:$I,StatusPGundertakeSourceProv!$A18,'SP List (I-REAP)'!$Q:$Q,StatusPGundertakeSourceProv!$A$15,'SP List (I-REAP)'!$D:$D,$H$2)/1000000</f>
        <v>0</v>
      </c>
      <c r="J18" s="94" t="str">
        <f>+H18+F18+I18</f>
        <v>0</v>
      </c>
      <c r="P18" s="115"/>
    </row>
    <row r="19" spans="1:16" customHeight="1" ht="14.25" s="83" customFormat="1">
      <c r="A19" s="162" t="s">
        <v>20</v>
      </c>
      <c r="B19" s="93" t="str">
        <f>COUNTIFS('SP List (I-REAP)'!$I:$I,StatusPGundertakeSourceProv!$A19,'SP List (I-REAP)'!$Q:$Q,StatusPGundertakeSourceProv!$A$15,'SP List (I-REAP)'!$D:$D,StatusPGundertakeSourceProv!$H$2)</f>
        <v>0</v>
      </c>
      <c r="C19" s="125" t="str">
        <f>SUMIFS('SP List (I-REAP)'!$AA:$AA,'SP List (I-REAP)'!$I:$I,StatusPGundertakeSourceProv!$A19,'SP List (I-REAP)'!$Q:$Q,StatusPGundertakeSourceProv!$A$15,'SP List (I-REAP)'!$D:$D,StatusPGundertakeSourceProv!$H$2)</f>
        <v>0</v>
      </c>
      <c r="D19" s="125" t="str">
        <f>SUMIFS('SP List (I-REAP)'!$AD:$AD,'SP List (I-REAP)'!$I:$I,StatusPGundertakeSourceProv!$A19,'SP List (I-REAP)'!$Q:$Q,StatusPGundertakeSourceProv!$A$15,'SP List (I-REAP)'!$D:$D,StatusPGundertakeSourceProv!$H$2)</f>
        <v>0</v>
      </c>
      <c r="E19" s="169" t="str">
        <f>SUMIFS('SP List (I-REAP)'!$K:$K,'SP List (I-REAP)'!$I:$I,StatusPGundertakeSourceProv!$A19,'SP List (I-REAP)'!$Q:$Q,StatusPGundertakeSourceProv!$A$15,'SP List (I-REAP)'!$D:$D,$H$2)/1000000</f>
        <v>0</v>
      </c>
      <c r="F19" s="169" t="str">
        <f>SUMIFS('SP List (I-REAP)'!$L:$L,'SP List (I-REAP)'!$I:$I,StatusPGundertakeSourceProv!$A19,'SP List (I-REAP)'!$Q:$Q,StatusPGundertakeSourceProv!$A$15,'SP List (I-REAP)'!$D:$D,$H$2)/1000000</f>
        <v>0</v>
      </c>
      <c r="G19" s="169" t="str">
        <f>SUMIFS('SP List (I-REAP)'!$M:$M,'SP List (I-REAP)'!$I:$I,StatusPGundertakeSourceProv!$A19,'SP List (I-REAP)'!$Q:$Q,StatusPGundertakeSourceProv!$A$15,'SP List (I-REAP)'!$D:$D,$H$2)/1000000</f>
        <v>0</v>
      </c>
      <c r="H19" s="94" t="str">
        <f>+E19+G19</f>
        <v>0</v>
      </c>
      <c r="I19" s="169" t="str">
        <f>SUMIFS('SP List (I-REAP)'!$N:$N,'SP List (I-REAP)'!$I:$I,StatusPGundertakeSourceProv!$A19,'SP List (I-REAP)'!$Q:$Q,StatusPGundertakeSourceProv!$A$15,'SP List (I-REAP)'!$D:$D,$H$2)/1000000</f>
        <v>0</v>
      </c>
      <c r="J19" s="94" t="str">
        <f>+H19+F19+I19</f>
        <v>0</v>
      </c>
      <c r="L19" s="82"/>
      <c r="M19" s="82"/>
      <c r="N19" s="82"/>
      <c r="O19" s="82"/>
      <c r="P19" s="115"/>
    </row>
    <row r="20" spans="1:16" s="83" customFormat="1">
      <c r="A20" s="163" t="s">
        <v>865</v>
      </c>
      <c r="B20" s="101" t="str">
        <f>SUM(B21:B24)</f>
        <v>0</v>
      </c>
      <c r="C20" s="130" t="str">
        <f>SUM(C21:C24)</f>
        <v>0</v>
      </c>
      <c r="D20" s="130" t="str">
        <f>SUM(D21:D24)</f>
        <v>0</v>
      </c>
      <c r="E20" s="171" t="str">
        <f>SUM(E21:E24)</f>
        <v>0</v>
      </c>
      <c r="F20" s="171" t="str">
        <f>SUM(F21:F24)</f>
        <v>0</v>
      </c>
      <c r="G20" s="171" t="str">
        <f>SUM(G21:G24)</f>
        <v>0</v>
      </c>
      <c r="H20" s="171" t="str">
        <f>SUM(H21:H24)</f>
        <v>0</v>
      </c>
      <c r="I20" s="171" t="str">
        <f>SUM(I21:I24)</f>
        <v>0</v>
      </c>
      <c r="J20" s="171" t="str">
        <f>SUM(J21:J24)</f>
        <v>0</v>
      </c>
      <c r="L20" s="82"/>
      <c r="M20" s="82"/>
      <c r="N20" s="82"/>
      <c r="O20" s="82"/>
      <c r="P20" s="115"/>
    </row>
    <row r="21" spans="1:16" s="83" customFormat="1">
      <c r="A21" s="162" t="s">
        <v>7</v>
      </c>
      <c r="B21" s="93" t="str">
        <f>COUNTIFS('SP List (I-REAP)'!$I:$I,StatusPGundertakeSourceProv!$A21,'SP List (I-REAP)'!$Q:$Q,StatusPGundertakeSourceProv!$A$20,'SP List (I-REAP)'!$D:$D,StatusPGundertakeSourceProv!$H$2)</f>
        <v>0</v>
      </c>
      <c r="C21" s="125" t="str">
        <f>SUMIFS('SP List (I-REAP)'!$AA:$AA,'SP List (I-REAP)'!$I:$I,StatusPGundertakeSourceProv!$A21,'SP List (I-REAP)'!$Q:$Q,StatusPGundertakeSourceProv!$A$20,'SP List (I-REAP)'!$D:$D,StatusPGundertakeSourceProv!$H$2)</f>
        <v>0</v>
      </c>
      <c r="D21" s="125" t="str">
        <f>SUMIFS('SP List (I-REAP)'!$AD:$AD,'SP List (I-REAP)'!$I:$I,StatusPGundertakeSourceProv!$A21,'SP List (I-REAP)'!$Q:$Q,StatusPGundertakeSourceProv!$A$20,'SP List (I-REAP)'!$D:$D,StatusPGundertakeSourceProv!$H$2)</f>
        <v>0</v>
      </c>
      <c r="E21" s="169" t="str">
        <f>SUMIFS('SP List (I-REAP)'!$K:$K,'SP List (I-REAP)'!$I:$I,StatusPGundertakeSourceProv!$A21,'SP List (I-REAP)'!$Q:$Q,StatusPGundertakeSourceProv!$A$20,'SP List (I-REAP)'!$D:$D,$H$2)/1000000</f>
        <v>0</v>
      </c>
      <c r="F21" s="169" t="str">
        <f>SUMIFS('SP List (I-REAP)'!$L:$L,'SP List (I-REAP)'!$I:$I,StatusPGundertakeSourceProv!$A21,'SP List (I-REAP)'!$Q:$Q,StatusPGundertakeSourceProv!$A$20,'SP List (I-REAP)'!$D:$D,$H$2)/1000000</f>
        <v>0</v>
      </c>
      <c r="G21" s="169" t="str">
        <f>SUMIFS('SP List (I-REAP)'!$M:$M,'SP List (I-REAP)'!$I:$I,StatusPGundertakeSourceProv!$A21,'SP List (I-REAP)'!$Q:$Q,StatusPGundertakeSourceProv!$A$20,'SP List (I-REAP)'!$D:$D,$H$2)/1000000</f>
        <v>0</v>
      </c>
      <c r="H21" s="94" t="str">
        <f>+E21+G21</f>
        <v>0</v>
      </c>
      <c r="I21" s="169" t="str">
        <f>SUMIFS('SP List (I-REAP)'!$N:$N,'SP List (I-REAP)'!$I:$I,StatusPGundertakeSourceProv!$A21,'SP List (I-REAP)'!$Q:$Q,StatusPGundertakeSourceProv!$A$20,'SP List (I-REAP)'!$D:$D,$H$2)/1000000</f>
        <v>0</v>
      </c>
      <c r="J21" s="94" t="str">
        <f>+H21+F21+I21</f>
        <v>0</v>
      </c>
      <c r="L21" s="82"/>
      <c r="M21" s="82"/>
      <c r="N21" s="82"/>
      <c r="O21" s="82"/>
      <c r="P21" s="115"/>
    </row>
    <row r="22" spans="1:16" s="83" customFormat="1">
      <c r="A22" s="162" t="s">
        <v>12</v>
      </c>
      <c r="B22" s="93" t="str">
        <f>COUNTIFS('SP List (I-REAP)'!$I:$I,StatusPGundertakeSourceProv!$A22,'SP List (I-REAP)'!$Q:$Q,StatusPGundertakeSourceProv!$A$20,'SP List (I-REAP)'!$D:$D,StatusPGundertakeSourceProv!$H$2)</f>
        <v>0</v>
      </c>
      <c r="C22" s="125" t="str">
        <f>SUMIFS('SP List (I-REAP)'!$AA:$AA,'SP List (I-REAP)'!$I:$I,StatusPGundertakeSourceProv!$A22,'SP List (I-REAP)'!$Q:$Q,StatusPGundertakeSourceProv!$A$20,'SP List (I-REAP)'!$D:$D,StatusPGundertakeSourceProv!$H$2)</f>
        <v>0</v>
      </c>
      <c r="D22" s="125" t="str">
        <f>SUMIFS('SP List (I-REAP)'!$AD:$AD,'SP List (I-REAP)'!$I:$I,StatusPGundertakeSourceProv!$A22,'SP List (I-REAP)'!$Q:$Q,StatusPGundertakeSourceProv!$A$20,'SP List (I-REAP)'!$D:$D,StatusPGundertakeSourceProv!$H$2)</f>
        <v>0</v>
      </c>
      <c r="E22" s="169" t="str">
        <f>SUMIFS('SP List (I-REAP)'!$K:$K,'SP List (I-REAP)'!$I:$I,StatusPGundertakeSourceProv!$A22,'SP List (I-REAP)'!$Q:$Q,StatusPGundertakeSourceProv!$A$20,'SP List (I-REAP)'!$D:$D,$H$2)/1000000</f>
        <v>0</v>
      </c>
      <c r="F22" s="169" t="str">
        <f>SUMIFS('SP List (I-REAP)'!$L:$L,'SP List (I-REAP)'!$I:$I,StatusPGundertakeSourceProv!$A22,'SP List (I-REAP)'!$Q:$Q,StatusPGundertakeSourceProv!$A$20,'SP List (I-REAP)'!$D:$D,$H$2)/1000000</f>
        <v>0</v>
      </c>
      <c r="G22" s="169" t="str">
        <f>SUMIFS('SP List (I-REAP)'!$M:$M,'SP List (I-REAP)'!$I:$I,StatusPGundertakeSourceProv!$A22,'SP List (I-REAP)'!$Q:$Q,StatusPGundertakeSourceProv!$A$20,'SP List (I-REAP)'!$D:$D,$H$2)/1000000</f>
        <v>0</v>
      </c>
      <c r="H22" s="94" t="str">
        <f>+E22+G22</f>
        <v>0</v>
      </c>
      <c r="I22" s="169" t="str">
        <f>SUMIFS('SP List (I-REAP)'!$N:$N,'SP List (I-REAP)'!$I:$I,StatusPGundertakeSourceProv!$A22,'SP List (I-REAP)'!$Q:$Q,StatusPGundertakeSourceProv!$A$20,'SP List (I-REAP)'!$D:$D,$H$2)/1000000</f>
        <v>0</v>
      </c>
      <c r="J22" s="94" t="str">
        <f>+H22+F22+I22</f>
        <v>0</v>
      </c>
      <c r="L22" s="82"/>
      <c r="M22" s="82"/>
      <c r="N22" s="82"/>
      <c r="O22" s="82"/>
      <c r="P22" s="115"/>
    </row>
    <row r="23" spans="1:16" s="83" customFormat="1">
      <c r="A23" s="162" t="s">
        <v>16</v>
      </c>
      <c r="B23" s="93" t="str">
        <f>COUNTIFS('SP List (I-REAP)'!$I:$I,StatusPGundertakeSourceProv!$A23,'SP List (I-REAP)'!$Q:$Q,StatusPGundertakeSourceProv!$A$20,'SP List (I-REAP)'!$D:$D,StatusPGundertakeSourceProv!$H$2)</f>
        <v>0</v>
      </c>
      <c r="C23" s="125" t="str">
        <f>SUMIFS('SP List (I-REAP)'!$AA:$AA,'SP List (I-REAP)'!$I:$I,StatusPGundertakeSourceProv!$A23,'SP List (I-REAP)'!$Q:$Q,StatusPGundertakeSourceProv!$A$20,'SP List (I-REAP)'!$D:$D,StatusPGundertakeSourceProv!$H$2)</f>
        <v>0</v>
      </c>
      <c r="D23" s="125" t="str">
        <f>SUMIFS('SP List (I-REAP)'!$AD:$AD,'SP List (I-REAP)'!$I:$I,StatusPGundertakeSourceProv!$A23,'SP List (I-REAP)'!$Q:$Q,StatusPGundertakeSourceProv!$A$20,'SP List (I-REAP)'!$D:$D,StatusPGundertakeSourceProv!$H$2)</f>
        <v>0</v>
      </c>
      <c r="E23" s="169" t="str">
        <f>SUMIFS('SP List (I-REAP)'!$K:$K,'SP List (I-REAP)'!$I:$I,StatusPGundertakeSourceProv!$A23,'SP List (I-REAP)'!$Q:$Q,StatusPGundertakeSourceProv!$A$20,'SP List (I-REAP)'!$D:$D,$H$2)/1000000</f>
        <v>0</v>
      </c>
      <c r="F23" s="169" t="str">
        <f>SUMIFS('SP List (I-REAP)'!$L:$L,'SP List (I-REAP)'!$I:$I,StatusPGundertakeSourceProv!$A23,'SP List (I-REAP)'!$Q:$Q,StatusPGundertakeSourceProv!$A$20,'SP List (I-REAP)'!$D:$D,$H$2)/1000000</f>
        <v>0</v>
      </c>
      <c r="G23" s="169" t="str">
        <f>SUMIFS('SP List (I-REAP)'!$M:$M,'SP List (I-REAP)'!$I:$I,StatusPGundertakeSourceProv!$A23,'SP List (I-REAP)'!$Q:$Q,StatusPGundertakeSourceProv!$A$20,'SP List (I-REAP)'!$D:$D,$H$2)/1000000</f>
        <v>0</v>
      </c>
      <c r="H23" s="94" t="str">
        <f>+E23+G23</f>
        <v>0</v>
      </c>
      <c r="I23" s="169" t="str">
        <f>SUMIFS('SP List (I-REAP)'!$N:$N,'SP List (I-REAP)'!$I:$I,StatusPGundertakeSourceProv!$A23,'SP List (I-REAP)'!$Q:$Q,StatusPGundertakeSourceProv!$A$20,'SP List (I-REAP)'!$D:$D,$H$2)/1000000</f>
        <v>0</v>
      </c>
      <c r="J23" s="94" t="str">
        <f>+H23+F23+I23</f>
        <v>0</v>
      </c>
      <c r="L23" s="82"/>
      <c r="M23" s="82"/>
      <c r="N23" s="82"/>
      <c r="O23" s="82"/>
      <c r="P23" s="115"/>
    </row>
    <row r="24" spans="1:16" s="83" customFormat="1">
      <c r="A24" s="162" t="s">
        <v>20</v>
      </c>
      <c r="B24" s="93" t="str">
        <f>COUNTIFS('SP List (I-REAP)'!$I:$I,StatusPGundertakeSourceProv!$A24,'SP List (I-REAP)'!$Q:$Q,StatusPGundertakeSourceProv!$A$20,'SP List (I-REAP)'!$D:$D,StatusPGundertakeSourceProv!$H$2)</f>
        <v>0</v>
      </c>
      <c r="C24" s="125" t="str">
        <f>SUMIFS('SP List (I-REAP)'!$AA:$AA,'SP List (I-REAP)'!$I:$I,StatusPGundertakeSourceProv!$A24,'SP List (I-REAP)'!$Q:$Q,StatusPGundertakeSourceProv!$A$20,'SP List (I-REAP)'!$D:$D,StatusPGundertakeSourceProv!$H$2)</f>
        <v>0</v>
      </c>
      <c r="D24" s="125" t="str">
        <f>SUMIFS('SP List (I-REAP)'!$AD:$AD,'SP List (I-REAP)'!$I:$I,StatusPGundertakeSourceProv!$A24,'SP List (I-REAP)'!$Q:$Q,StatusPGundertakeSourceProv!$A$20,'SP List (I-REAP)'!$D:$D,StatusPGundertakeSourceProv!$H$2)</f>
        <v>0</v>
      </c>
      <c r="E24" s="169" t="str">
        <f>SUMIFS('SP List (I-REAP)'!$K:$K,'SP List (I-REAP)'!$I:$I,StatusPGundertakeSourceProv!$A24,'SP List (I-REAP)'!$Q:$Q,StatusPGundertakeSourceProv!$A$20,'SP List (I-REAP)'!$D:$D,$H$2)/1000000</f>
        <v>0</v>
      </c>
      <c r="F24" s="169" t="str">
        <f>SUMIFS('SP List (I-REAP)'!$L:$L,'SP List (I-REAP)'!$I:$I,StatusPGundertakeSourceProv!$A24,'SP List (I-REAP)'!$Q:$Q,StatusPGundertakeSourceProv!$A$20,'SP List (I-REAP)'!$D:$D,$H$2)/1000000</f>
        <v>0</v>
      </c>
      <c r="G24" s="169" t="str">
        <f>SUMIFS('SP List (I-REAP)'!$M:$M,'SP List (I-REAP)'!$I:$I,StatusPGundertakeSourceProv!$A24,'SP List (I-REAP)'!$Q:$Q,StatusPGundertakeSourceProv!$A$20,'SP List (I-REAP)'!$D:$D,$H$2)/1000000</f>
        <v>0</v>
      </c>
      <c r="H24" s="94" t="str">
        <f>+E24+G24</f>
        <v>0</v>
      </c>
      <c r="I24" s="169" t="str">
        <f>SUMIFS('SP List (I-REAP)'!$N:$N,'SP List (I-REAP)'!$I:$I,StatusPGundertakeSourceProv!$A24,'SP List (I-REAP)'!$Q:$Q,StatusPGundertakeSourceProv!$A$20,'SP List (I-REAP)'!$D:$D,$H$2)/1000000</f>
        <v>0</v>
      </c>
      <c r="J24" s="94" t="str">
        <f>+H24+F24+I24</f>
        <v>0</v>
      </c>
      <c r="L24" s="82"/>
      <c r="M24" s="82"/>
      <c r="N24" s="82"/>
      <c r="O24" s="82"/>
      <c r="P24" s="115"/>
    </row>
    <row r="25" spans="1:16" customHeight="1" ht="14.25" s="83" customFormat="1">
      <c r="A25" s="67" t="s">
        <v>2015</v>
      </c>
      <c r="B25" s="101" t="str">
        <f>SUM(B26:B29)</f>
        <v>0</v>
      </c>
      <c r="C25" s="130" t="str">
        <f>SUM(C26:C29)</f>
        <v>0</v>
      </c>
      <c r="D25" s="130" t="str">
        <f>SUM(D26:D29)</f>
        <v>0</v>
      </c>
      <c r="E25" s="171" t="str">
        <f>SUM(E26:E29)</f>
        <v>0</v>
      </c>
      <c r="F25" s="171" t="str">
        <f>SUM(F26:F29)</f>
        <v>0</v>
      </c>
      <c r="G25" s="171" t="str">
        <f>SUM(G26:G29)</f>
        <v>0</v>
      </c>
      <c r="H25" s="171" t="str">
        <f>SUM(H26:H29)</f>
        <v>0</v>
      </c>
      <c r="I25" s="171" t="str">
        <f>SUM(I26:I29)</f>
        <v>0</v>
      </c>
      <c r="J25" s="171" t="str">
        <f>SUM(J26:J29)</f>
        <v>0</v>
      </c>
      <c r="L25" s="82"/>
      <c r="M25" s="82"/>
      <c r="N25" s="82"/>
      <c r="O25" s="82"/>
      <c r="P25" s="115"/>
    </row>
    <row r="26" spans="1:16" customHeight="1" ht="14.25" s="83" customFormat="1">
      <c r="A26" s="162" t="s">
        <v>7</v>
      </c>
      <c r="B26" s="93" t="str">
        <f>COUNTIFS('SP List (I-REAP)'!$I:$I,StatusPGundertakeSourceProv!$A26,'SP List (I-REAP)'!$Q:$Q,StatusPGundertakeSourceProv!$A$25,'SP List (I-REAP)'!$D:$D,StatusPGundertakeSourceProv!$H$2)</f>
        <v>0</v>
      </c>
      <c r="C26" s="125" t="str">
        <f>SUMIFS('SP List (I-REAP)'!$AA:$AA,'SP List (I-REAP)'!$I:$I,StatusPGundertakeSourceProv!$A26,'SP List (I-REAP)'!$Q:$Q,StatusPGundertakeSourceProv!$A$25,'SP List (I-REAP)'!$D:$D,StatusPGundertakeSourceProv!$H$2)</f>
        <v>0</v>
      </c>
      <c r="D26" s="125" t="str">
        <f>SUMIFS('SP List (I-REAP)'!$AD:$AD,'SP List (I-REAP)'!$I:$I,StatusPGundertakeSourceProv!$A26,'SP List (I-REAP)'!$Q:$Q,StatusPGundertakeSourceProv!$A$25,'SP List (I-REAP)'!$D:$D,StatusPGundertakeSourceProv!$H$2)</f>
        <v>0</v>
      </c>
      <c r="E26" s="169" t="str">
        <f>SUMIFS('SP List (I-REAP)'!$K:$K,'SP List (I-REAP)'!$I:$I,StatusPGundertakeSourceProv!$A26,'SP List (I-REAP)'!$Q:$Q,StatusPGundertakeSourceProv!$A$25,'SP List (I-REAP)'!$D:$D,$H$2)/1000000</f>
        <v>0</v>
      </c>
      <c r="F26" s="169" t="str">
        <f>SUMIFS('SP List (I-REAP)'!$L:$L,'SP List (I-REAP)'!$I:$I,StatusPGundertakeSourceProv!$A26,'SP List (I-REAP)'!$Q:$Q,StatusPGundertakeSourceProv!$A$25,'SP List (I-REAP)'!$D:$D,$H$2)/1000000</f>
        <v>0</v>
      </c>
      <c r="G26" s="169" t="str">
        <f>SUMIFS('SP List (I-REAP)'!$M:$M,'SP List (I-REAP)'!$I:$I,StatusPGundertakeSourceProv!$A26,'SP List (I-REAP)'!$Q:$Q,StatusPGundertakeSourceProv!$A$25,'SP List (I-REAP)'!$D:$D,$H$2)/1000000</f>
        <v>0</v>
      </c>
      <c r="H26" s="94" t="str">
        <f>+E26+G26</f>
        <v>0</v>
      </c>
      <c r="I26" s="169" t="str">
        <f>SUMIFS('SP List (I-REAP)'!$N:$N,'SP List (I-REAP)'!$I:$I,StatusPGundertakeSourceProv!$A26,'SP List (I-REAP)'!$Q:$Q,StatusPGundertakeSourceProv!$A$25,'SP List (I-REAP)'!$D:$D,$H$2)/1000000</f>
        <v>0</v>
      </c>
      <c r="J26" s="94" t="str">
        <f>+H26+F26+I26</f>
        <v>0</v>
      </c>
      <c r="L26" s="82"/>
      <c r="M26" s="82"/>
      <c r="N26" s="82"/>
      <c r="O26" s="82"/>
      <c r="P26" s="115"/>
    </row>
    <row r="27" spans="1:16" customHeight="1" ht="14.25" s="83" customFormat="1">
      <c r="A27" s="162" t="s">
        <v>12</v>
      </c>
      <c r="B27" s="93" t="str">
        <f>COUNTIFS('SP List (I-REAP)'!$I:$I,StatusPGundertakeSourceProv!$A27,'SP List (I-REAP)'!$Q:$Q,StatusPGundertakeSourceProv!$A$25,'SP List (I-REAP)'!$D:$D,StatusPGundertakeSourceProv!$H$2)</f>
        <v>0</v>
      </c>
      <c r="C27" s="125" t="str">
        <f>SUMIFS('SP List (I-REAP)'!$AA:$AA,'SP List (I-REAP)'!$I:$I,StatusPGundertakeSourceProv!$A27,'SP List (I-REAP)'!$Q:$Q,StatusPGundertakeSourceProv!$A$25,'SP List (I-REAP)'!$D:$D,StatusPGundertakeSourceProv!$H$2)</f>
        <v>0</v>
      </c>
      <c r="D27" s="125" t="str">
        <f>SUMIFS('SP List (I-REAP)'!$AD:$AD,'SP List (I-REAP)'!$I:$I,StatusPGundertakeSourceProv!$A27,'SP List (I-REAP)'!$Q:$Q,StatusPGundertakeSourceProv!$A$25,'SP List (I-REAP)'!$D:$D,StatusPGundertakeSourceProv!$H$2)</f>
        <v>0</v>
      </c>
      <c r="E27" s="169" t="str">
        <f>SUMIFS('SP List (I-REAP)'!$K:$K,'SP List (I-REAP)'!$I:$I,StatusPGundertakeSourceProv!$A27,'SP List (I-REAP)'!$Q:$Q,StatusPGundertakeSourceProv!$A$25,'SP List (I-REAP)'!$D:$D,$H$2)/1000000</f>
        <v>0</v>
      </c>
      <c r="F27" s="169" t="str">
        <f>SUMIFS('SP List (I-REAP)'!$L:$L,'SP List (I-REAP)'!$I:$I,StatusPGundertakeSourceProv!$A27,'SP List (I-REAP)'!$Q:$Q,StatusPGundertakeSourceProv!$A$25,'SP List (I-REAP)'!$D:$D,$H$2)/1000000</f>
        <v>0</v>
      </c>
      <c r="G27" s="169" t="str">
        <f>SUMIFS('SP List (I-REAP)'!$M:$M,'SP List (I-REAP)'!$I:$I,StatusPGundertakeSourceProv!$A27,'SP List (I-REAP)'!$Q:$Q,StatusPGundertakeSourceProv!$A$25,'SP List (I-REAP)'!$D:$D,$H$2)/1000000</f>
        <v>0</v>
      </c>
      <c r="H27" s="94" t="str">
        <f>+E27+G27</f>
        <v>0</v>
      </c>
      <c r="I27" s="169" t="str">
        <f>SUMIFS('SP List (I-REAP)'!$N:$N,'SP List (I-REAP)'!$I:$I,StatusPGundertakeSourceProv!$A27,'SP List (I-REAP)'!$Q:$Q,StatusPGundertakeSourceProv!$A$25,'SP List (I-REAP)'!$D:$D,$H$2)/1000000</f>
        <v>0</v>
      </c>
      <c r="J27" s="94" t="str">
        <f>+H27+F27+I27</f>
        <v>0</v>
      </c>
      <c r="L27" s="82"/>
      <c r="M27" s="82"/>
      <c r="N27" s="82"/>
      <c r="O27" s="82"/>
      <c r="P27" s="115"/>
    </row>
    <row r="28" spans="1:16" customHeight="1" ht="14.25" s="83" customFormat="1">
      <c r="A28" s="162" t="s">
        <v>16</v>
      </c>
      <c r="B28" s="93" t="str">
        <f>COUNTIFS('SP List (I-REAP)'!$I:$I,StatusPGundertakeSourceProv!$A28,'SP List (I-REAP)'!$Q:$Q,StatusPGundertakeSourceProv!$A$25,'SP List (I-REAP)'!$D:$D,StatusPGundertakeSourceProv!$H$2)</f>
        <v>0</v>
      </c>
      <c r="C28" s="125" t="str">
        <f>SUMIFS('SP List (I-REAP)'!$AA:$AA,'SP List (I-REAP)'!$I:$I,StatusPGundertakeSourceProv!$A28,'SP List (I-REAP)'!$Q:$Q,StatusPGundertakeSourceProv!$A$25,'SP List (I-REAP)'!$D:$D,StatusPGundertakeSourceProv!$H$2)</f>
        <v>0</v>
      </c>
      <c r="D28" s="125" t="str">
        <f>SUMIFS('SP List (I-REAP)'!$AD:$AD,'SP List (I-REAP)'!$I:$I,StatusPGundertakeSourceProv!$A28,'SP List (I-REAP)'!$Q:$Q,StatusPGundertakeSourceProv!$A$25,'SP List (I-REAP)'!$D:$D,StatusPGundertakeSourceProv!$H$2)</f>
        <v>0</v>
      </c>
      <c r="E28" s="169" t="str">
        <f>SUMIFS('SP List (I-REAP)'!$K:$K,'SP List (I-REAP)'!$I:$I,StatusPGundertakeSourceProv!$A28,'SP List (I-REAP)'!$Q:$Q,StatusPGundertakeSourceProv!$A$25,'SP List (I-REAP)'!$D:$D,$H$2)/1000000</f>
        <v>0</v>
      </c>
      <c r="F28" s="169" t="str">
        <f>SUMIFS('SP List (I-REAP)'!$L:$L,'SP List (I-REAP)'!$I:$I,StatusPGundertakeSourceProv!$A28,'SP List (I-REAP)'!$Q:$Q,StatusPGundertakeSourceProv!$A$25,'SP List (I-REAP)'!$D:$D,$H$2)/1000000</f>
        <v>0</v>
      </c>
      <c r="G28" s="169" t="str">
        <f>SUMIFS('SP List (I-REAP)'!$M:$M,'SP List (I-REAP)'!$I:$I,StatusPGundertakeSourceProv!$A28,'SP List (I-REAP)'!$Q:$Q,StatusPGundertakeSourceProv!$A$25,'SP List (I-REAP)'!$D:$D,$H$2)/1000000</f>
        <v>0</v>
      </c>
      <c r="H28" s="94" t="str">
        <f>+E28+G28</f>
        <v>0</v>
      </c>
      <c r="I28" s="169" t="str">
        <f>SUMIFS('SP List (I-REAP)'!$N:$N,'SP List (I-REAP)'!$I:$I,StatusPGundertakeSourceProv!$A28,'SP List (I-REAP)'!$Q:$Q,StatusPGundertakeSourceProv!$A$25,'SP List (I-REAP)'!$D:$D,$H$2)/1000000</f>
        <v>0</v>
      </c>
      <c r="J28" s="94" t="str">
        <f>+H28+F28+I28</f>
        <v>0</v>
      </c>
      <c r="L28" s="82"/>
      <c r="M28" s="82"/>
      <c r="N28" s="82"/>
      <c r="O28" s="82"/>
      <c r="P28" s="115"/>
    </row>
    <row r="29" spans="1:16" customHeight="1" ht="14.25" s="83" customFormat="1">
      <c r="A29" s="162" t="s">
        <v>20</v>
      </c>
      <c r="B29" s="93" t="str">
        <f>COUNTIFS('SP List (I-REAP)'!$I:$I,StatusPGundertakeSourceProv!$A29,'SP List (I-REAP)'!$Q:$Q,StatusPGundertakeSourceProv!$A$25,'SP List (I-REAP)'!$D:$D,StatusPGundertakeSourceProv!$H$2)</f>
        <v>0</v>
      </c>
      <c r="C29" s="125" t="str">
        <f>SUMIFS('SP List (I-REAP)'!$AA:$AA,'SP List (I-REAP)'!$I:$I,StatusPGundertakeSourceProv!$A29,'SP List (I-REAP)'!$Q:$Q,StatusPGundertakeSourceProv!$A$25,'SP List (I-REAP)'!$D:$D,StatusPGundertakeSourceProv!$H$2)</f>
        <v>0</v>
      </c>
      <c r="D29" s="125" t="str">
        <f>SUMIFS('SP List (I-REAP)'!$AD:$AD,'SP List (I-REAP)'!$I:$I,StatusPGundertakeSourceProv!$A29,'SP List (I-REAP)'!$Q:$Q,StatusPGundertakeSourceProv!$A$25,'SP List (I-REAP)'!$D:$D,StatusPGundertakeSourceProv!$H$2)</f>
        <v>0</v>
      </c>
      <c r="E29" s="169" t="str">
        <f>SUMIFS('SP List (I-REAP)'!$K:$K,'SP List (I-REAP)'!$I:$I,StatusPGundertakeSourceProv!$A29,'SP List (I-REAP)'!$Q:$Q,StatusPGundertakeSourceProv!$A$25,'SP List (I-REAP)'!$D:$D,$H$2)/1000000</f>
        <v>0</v>
      </c>
      <c r="F29" s="169" t="str">
        <f>SUMIFS('SP List (I-REAP)'!$L:$L,'SP List (I-REAP)'!$I:$I,StatusPGundertakeSourceProv!$A29,'SP List (I-REAP)'!$Q:$Q,StatusPGundertakeSourceProv!$A$25,'SP List (I-REAP)'!$D:$D,$H$2)/1000000</f>
        <v>0</v>
      </c>
      <c r="G29" s="169" t="str">
        <f>SUMIFS('SP List (I-REAP)'!$M:$M,'SP List (I-REAP)'!$I:$I,StatusPGundertakeSourceProv!$A29,'SP List (I-REAP)'!$Q:$Q,StatusPGundertakeSourceProv!$A$25,'SP List (I-REAP)'!$D:$D,$H$2)/1000000</f>
        <v>0</v>
      </c>
      <c r="H29" s="94" t="str">
        <f>+E29+G29</f>
        <v>0</v>
      </c>
      <c r="I29" s="169" t="str">
        <f>SUMIFS('SP List (I-REAP)'!$N:$N,'SP List (I-REAP)'!$I:$I,StatusPGundertakeSourceProv!$A29,'SP List (I-REAP)'!$Q:$Q,StatusPGundertakeSourceProv!$A$25,'SP List (I-REAP)'!$D:$D,$H$2)/1000000</f>
        <v>0</v>
      </c>
      <c r="J29" s="94" t="str">
        <f>+H29+F29+I29</f>
        <v>0</v>
      </c>
      <c r="L29" s="82"/>
      <c r="M29" s="82"/>
      <c r="N29" s="82"/>
      <c r="O29" s="82"/>
      <c r="P29" s="115"/>
    </row>
    <row r="30" spans="1:16" customHeight="1" ht="14.25" s="83" customFormat="1">
      <c r="A30" s="165" t="s">
        <v>2016</v>
      </c>
      <c r="B30" s="95" t="str">
        <f>+B31</f>
        <v>0</v>
      </c>
      <c r="C30" s="128" t="str">
        <f>+C31</f>
        <v>0</v>
      </c>
      <c r="D30" s="128" t="str">
        <f>+D31</f>
        <v>0</v>
      </c>
      <c r="E30" s="170" t="str">
        <f>+E31</f>
        <v>0</v>
      </c>
      <c r="F30" s="170" t="str">
        <f>+F31</f>
        <v>0</v>
      </c>
      <c r="G30" s="170" t="str">
        <f>+G31</f>
        <v>0</v>
      </c>
      <c r="H30" s="170" t="str">
        <f>+H31</f>
        <v>0</v>
      </c>
      <c r="I30" s="170" t="str">
        <f>+I31</f>
        <v>0</v>
      </c>
      <c r="J30" s="170" t="str">
        <f>+J31</f>
        <v>0</v>
      </c>
      <c r="L30" s="82"/>
      <c r="M30" s="82"/>
      <c r="N30" s="82"/>
      <c r="O30" s="82"/>
      <c r="P30" s="115"/>
    </row>
    <row r="31" spans="1:16" s="83" customFormat="1">
      <c r="A31" s="106" t="s">
        <v>913</v>
      </c>
      <c r="B31" s="104" t="str">
        <f>SUM(B32:B35)</f>
        <v>0</v>
      </c>
      <c r="C31" s="131" t="str">
        <f>SUM(C32:C35)</f>
        <v>0</v>
      </c>
      <c r="D31" s="131" t="str">
        <f>SUM(D32:D35)</f>
        <v>0</v>
      </c>
      <c r="E31" s="172" t="str">
        <f>SUM(E32:E35)</f>
        <v>0</v>
      </c>
      <c r="F31" s="172" t="str">
        <f>SUM(F32:F35)</f>
        <v>0</v>
      </c>
      <c r="G31" s="172" t="str">
        <f>SUM(G32:G35)</f>
        <v>0</v>
      </c>
      <c r="H31" s="172" t="str">
        <f>SUM(H32:H35)</f>
        <v>0</v>
      </c>
      <c r="I31" s="172" t="str">
        <f>SUM(I32:I35)</f>
        <v>0</v>
      </c>
      <c r="J31" s="172" t="str">
        <f>SUM(J32:J35)</f>
        <v>0</v>
      </c>
      <c r="L31" s="82"/>
      <c r="M31" s="82"/>
      <c r="N31" s="82"/>
      <c r="O31" s="82"/>
      <c r="P31" s="115"/>
    </row>
    <row r="32" spans="1:16" s="83" customFormat="1">
      <c r="A32" s="162" t="s">
        <v>7</v>
      </c>
      <c r="B32" s="93" t="str">
        <f>COUNTIFS('SP List (I-REAP)'!$I:$I,StatusPGundertakeSourceProv!$A32,'SP List (I-REAP)'!$Q:$Q,StatusPGundertakeSourceProv!$A$31,'SP List (I-REAP)'!$D:$D,StatusPGundertakeSourceProv!$H$2)</f>
        <v>0</v>
      </c>
      <c r="C32" s="125" t="str">
        <f>SUMIFS('SP List (I-REAP)'!$AA:$AA,'SP List (I-REAP)'!$I:$I,StatusPGundertakeSourceProv!$A32,'SP List (I-REAP)'!$Q:$Q,StatusPGundertakeSourceProv!$A$31,'SP List (I-REAP)'!$D:$D,StatusPGundertakeSourceProv!$H$2)</f>
        <v>0</v>
      </c>
      <c r="D32" s="125" t="str">
        <f>SUMIFS('SP List (I-REAP)'!$AD:$AD,'SP List (I-REAP)'!$I:$I,StatusPGundertakeSourceProv!$A32,'SP List (I-REAP)'!$Q:$Q,StatusPGundertakeSourceProv!$A$31,'SP List (I-REAP)'!$D:$D,StatusPGundertakeSourceProv!$H$2)</f>
        <v>0</v>
      </c>
      <c r="E32" s="169" t="str">
        <f>SUMIFS('SP List (I-REAP)'!$K:$K,'SP List (I-REAP)'!$I:$I,StatusPGundertakeSourceProv!$A32,'SP List (I-REAP)'!$Q:$Q,StatusPGundertakeSourceProv!$A$31,'SP List (I-REAP)'!$D:$D,$H$2)/1000000</f>
        <v>0</v>
      </c>
      <c r="F32" s="169" t="str">
        <f>SUMIFS('SP List (I-REAP)'!$L:$L,'SP List (I-REAP)'!$I:$I,StatusPGundertakeSourceProv!$A32,'SP List (I-REAP)'!$Q:$Q,StatusPGundertakeSourceProv!$A$31,'SP List (I-REAP)'!$D:$D,$H$2)/1000000</f>
        <v>0</v>
      </c>
      <c r="G32" s="169" t="str">
        <f>SUMIFS('SP List (I-REAP)'!$M:$M,'SP List (I-REAP)'!$I:$I,StatusPGundertakeSourceProv!$A32,'SP List (I-REAP)'!$Q:$Q,StatusPGundertakeSourceProv!$A$31,'SP List (I-REAP)'!$D:$D,$H$2)/1000000</f>
        <v>0</v>
      </c>
      <c r="H32" s="94" t="str">
        <f>+E32+G32</f>
        <v>0</v>
      </c>
      <c r="I32" s="169" t="str">
        <f>SUMIFS('SP List (I-REAP)'!$N:$N,'SP List (I-REAP)'!$I:$I,StatusPGundertakeSourceProv!$A32,'SP List (I-REAP)'!$Q:$Q,StatusPGundertakeSourceProv!$A$31,'SP List (I-REAP)'!$D:$D,$H$2)/1000000</f>
        <v>0</v>
      </c>
      <c r="J32" s="94" t="str">
        <f>+H32+F32+I32</f>
        <v>0</v>
      </c>
      <c r="L32" s="82"/>
      <c r="M32" s="82"/>
      <c r="N32" s="82"/>
      <c r="O32" s="82"/>
      <c r="P32" s="115"/>
    </row>
    <row r="33" spans="1:16" s="83" customFormat="1">
      <c r="A33" s="162" t="s">
        <v>12</v>
      </c>
      <c r="B33" s="93" t="str">
        <f>COUNTIFS('SP List (I-REAP)'!$I:$I,StatusPGundertakeSourceProv!$A33,'SP List (I-REAP)'!$Q:$Q,StatusPGundertakeSourceProv!$A$31,'SP List (I-REAP)'!$D:$D,StatusPGundertakeSourceProv!$H$2)</f>
        <v>0</v>
      </c>
      <c r="C33" s="125" t="str">
        <f>SUMIFS('SP List (I-REAP)'!$AA:$AA,'SP List (I-REAP)'!$I:$I,StatusPGundertakeSourceProv!$A33,'SP List (I-REAP)'!$Q:$Q,StatusPGundertakeSourceProv!$A$31,'SP List (I-REAP)'!$D:$D,StatusPGundertakeSourceProv!$H$2)</f>
        <v>0</v>
      </c>
      <c r="D33" s="125" t="str">
        <f>SUMIFS('SP List (I-REAP)'!$AD:$AD,'SP List (I-REAP)'!$I:$I,StatusPGundertakeSourceProv!$A33,'SP List (I-REAP)'!$Q:$Q,StatusPGundertakeSourceProv!$A$31,'SP List (I-REAP)'!$D:$D,StatusPGundertakeSourceProv!$H$2)</f>
        <v>0</v>
      </c>
      <c r="E33" s="169" t="str">
        <f>SUMIFS('SP List (I-REAP)'!$K:$K,'SP List (I-REAP)'!$I:$I,StatusPGundertakeSourceProv!$A33,'SP List (I-REAP)'!$Q:$Q,StatusPGundertakeSourceProv!$A$31,'SP List (I-REAP)'!$D:$D,$H$2)/1000000</f>
        <v>0</v>
      </c>
      <c r="F33" s="169" t="str">
        <f>SUMIFS('SP List (I-REAP)'!$L:$L,'SP List (I-REAP)'!$I:$I,StatusPGundertakeSourceProv!$A33,'SP List (I-REAP)'!$Q:$Q,StatusPGundertakeSourceProv!$A$31,'SP List (I-REAP)'!$D:$D,$H$2)/1000000</f>
        <v>0</v>
      </c>
      <c r="G33" s="169" t="str">
        <f>SUMIFS('SP List (I-REAP)'!$M:$M,'SP List (I-REAP)'!$I:$I,StatusPGundertakeSourceProv!$A33,'SP List (I-REAP)'!$Q:$Q,StatusPGundertakeSourceProv!$A$31,'SP List (I-REAP)'!$D:$D,$H$2)/1000000</f>
        <v>0</v>
      </c>
      <c r="H33" s="94" t="str">
        <f>+E33+G33</f>
        <v>0</v>
      </c>
      <c r="I33" s="169" t="str">
        <f>SUMIFS('SP List (I-REAP)'!$N:$N,'SP List (I-REAP)'!$I:$I,StatusPGundertakeSourceProv!$A33,'SP List (I-REAP)'!$Q:$Q,StatusPGundertakeSourceProv!$A$31,'SP List (I-REAP)'!$D:$D,$H$2)/1000000</f>
        <v>0</v>
      </c>
      <c r="J33" s="94" t="str">
        <f>+H33+F33+I33</f>
        <v>0</v>
      </c>
      <c r="L33" s="82"/>
      <c r="M33" s="82"/>
      <c r="N33" s="82"/>
      <c r="O33" s="82"/>
      <c r="P33" s="115"/>
    </row>
    <row r="34" spans="1:16" s="83" customFormat="1">
      <c r="A34" s="162" t="s">
        <v>16</v>
      </c>
      <c r="B34" s="93" t="str">
        <f>COUNTIFS('SP List (I-REAP)'!$I:$I,StatusPGundertakeSourceProv!$A34,'SP List (I-REAP)'!$Q:$Q,StatusPGundertakeSourceProv!$A$31,'SP List (I-REAP)'!$D:$D,StatusPGundertakeSourceProv!$H$2)</f>
        <v>0</v>
      </c>
      <c r="C34" s="125" t="str">
        <f>SUMIFS('SP List (I-REAP)'!$AA:$AA,'SP List (I-REAP)'!$I:$I,StatusPGundertakeSourceProv!$A34,'SP List (I-REAP)'!$Q:$Q,StatusPGundertakeSourceProv!$A$31,'SP List (I-REAP)'!$D:$D,StatusPGundertakeSourceProv!$H$2)</f>
        <v>0</v>
      </c>
      <c r="D34" s="125" t="str">
        <f>SUMIFS('SP List (I-REAP)'!$AD:$AD,'SP List (I-REAP)'!$I:$I,StatusPGundertakeSourceProv!$A34,'SP List (I-REAP)'!$Q:$Q,StatusPGundertakeSourceProv!$A$31,'SP List (I-REAP)'!$D:$D,StatusPGundertakeSourceProv!$H$2)</f>
        <v>0</v>
      </c>
      <c r="E34" s="169" t="str">
        <f>SUMIFS('SP List (I-REAP)'!$K:$K,'SP List (I-REAP)'!$I:$I,StatusPGundertakeSourceProv!$A34,'SP List (I-REAP)'!$Q:$Q,StatusPGundertakeSourceProv!$A$31,'SP List (I-REAP)'!$D:$D,$H$2)/1000000</f>
        <v>0</v>
      </c>
      <c r="F34" s="169" t="str">
        <f>SUMIFS('SP List (I-REAP)'!$L:$L,'SP List (I-REAP)'!$I:$I,StatusPGundertakeSourceProv!$A34,'SP List (I-REAP)'!$Q:$Q,StatusPGundertakeSourceProv!$A$31,'SP List (I-REAP)'!$D:$D,$H$2)/1000000</f>
        <v>0</v>
      </c>
      <c r="G34" s="169" t="str">
        <f>SUMIFS('SP List (I-REAP)'!$M:$M,'SP List (I-REAP)'!$I:$I,StatusPGundertakeSourceProv!$A34,'SP List (I-REAP)'!$Q:$Q,StatusPGundertakeSourceProv!$A$31,'SP List (I-REAP)'!$D:$D,$H$2)/1000000</f>
        <v>0</v>
      </c>
      <c r="H34" s="94" t="str">
        <f>+E34+G34</f>
        <v>0</v>
      </c>
      <c r="I34" s="169" t="str">
        <f>SUMIFS('SP List (I-REAP)'!$N:$N,'SP List (I-REAP)'!$I:$I,StatusPGundertakeSourceProv!$A34,'SP List (I-REAP)'!$Q:$Q,StatusPGundertakeSourceProv!$A$31,'SP List (I-REAP)'!$D:$D,$H$2)/1000000</f>
        <v>0</v>
      </c>
      <c r="J34" s="94" t="str">
        <f>+H34+F34+I34</f>
        <v>0</v>
      </c>
      <c r="L34" s="82"/>
      <c r="M34" s="82"/>
      <c r="N34" s="82"/>
      <c r="O34" s="82"/>
      <c r="P34" s="115"/>
    </row>
    <row r="35" spans="1:16">
      <c r="A35" s="162" t="s">
        <v>20</v>
      </c>
      <c r="B35" s="93" t="str">
        <f>COUNTIFS('SP List (I-REAP)'!$I:$I,StatusPGundertakeSourceProv!$A35,'SP List (I-REAP)'!$Q:$Q,StatusPGundertakeSourceProv!$A$31,'SP List (I-REAP)'!$D:$D,StatusPGundertakeSourceProv!$H$2)</f>
        <v>0</v>
      </c>
      <c r="C35" s="125" t="str">
        <f>SUMIFS('SP List (I-REAP)'!$AA:$AA,'SP List (I-REAP)'!$I:$I,StatusPGundertakeSourceProv!$A35,'SP List (I-REAP)'!$Q:$Q,StatusPGundertakeSourceProv!$A$31,'SP List (I-REAP)'!$D:$D,StatusPGundertakeSourceProv!$H$2)</f>
        <v>0</v>
      </c>
      <c r="D35" s="125" t="str">
        <f>SUMIFS('SP List (I-REAP)'!$AD:$AD,'SP List (I-REAP)'!$I:$I,StatusPGundertakeSourceProv!$A35,'SP List (I-REAP)'!$Q:$Q,StatusPGundertakeSourceProv!$A$31,'SP List (I-REAP)'!$D:$D,StatusPGundertakeSourceProv!$H$2)</f>
        <v>0</v>
      </c>
      <c r="E35" s="169" t="str">
        <f>SUMIFS('SP List (I-REAP)'!$K:$K,'SP List (I-REAP)'!$I:$I,StatusPGundertakeSourceProv!$A35,'SP List (I-REAP)'!$Q:$Q,StatusPGundertakeSourceProv!$A$31,'SP List (I-REAP)'!$D:$D,$H$2)/1000000</f>
        <v>0</v>
      </c>
      <c r="F35" s="169" t="str">
        <f>SUMIFS('SP List (I-REAP)'!$L:$L,'SP List (I-REAP)'!$I:$I,StatusPGundertakeSourceProv!$A35,'SP List (I-REAP)'!$Q:$Q,StatusPGundertakeSourceProv!$A$31,'SP List (I-REAP)'!$D:$D,$H$2)/1000000</f>
        <v>0</v>
      </c>
      <c r="G35" s="169" t="str">
        <f>SUMIFS('SP List (I-REAP)'!$M:$M,'SP List (I-REAP)'!$I:$I,StatusPGundertakeSourceProv!$A35,'SP List (I-REAP)'!$Q:$Q,StatusPGundertakeSourceProv!$A$31,'SP List (I-REAP)'!$D:$D,$H$2)/1000000</f>
        <v>0</v>
      </c>
      <c r="H35" s="94" t="str">
        <f>+E35+G35</f>
        <v>0</v>
      </c>
      <c r="I35" s="169" t="str">
        <f>SUMIFS('SP List (I-REAP)'!$N:$N,'SP List (I-REAP)'!$I:$I,StatusPGundertakeSourceProv!$A35,'SP List (I-REAP)'!$Q:$Q,StatusPGundertakeSourceProv!$A$31,'SP List (I-REAP)'!$D:$D,$H$2)/1000000</f>
        <v>0</v>
      </c>
      <c r="J35" s="94" t="str">
        <f>+H35+F35+I35</f>
        <v>0</v>
      </c>
      <c r="P35" s="115"/>
    </row>
    <row r="36" spans="1:16" customHeight="1" ht="14.25">
      <c r="A36" s="85" t="s">
        <v>11</v>
      </c>
      <c r="B36" s="86" t="str">
        <f>+B37+B42+B47</f>
        <v>0</v>
      </c>
      <c r="C36" s="118" t="str">
        <f>+C37+C42+C47</f>
        <v>0</v>
      </c>
      <c r="D36" s="118" t="str">
        <f>+D37+D42+D47</f>
        <v>0</v>
      </c>
      <c r="E36" s="167" t="str">
        <f>+E37+E42+E47</f>
        <v>0</v>
      </c>
      <c r="F36" s="167" t="str">
        <f>+F37+F42+F47</f>
        <v>0</v>
      </c>
      <c r="G36" s="167" t="str">
        <f>+G37+G42+G47</f>
        <v>0</v>
      </c>
      <c r="H36" s="167" t="str">
        <f>+H37+H42+H47</f>
        <v>0</v>
      </c>
      <c r="I36" s="167" t="str">
        <f>+I37+I42+I47</f>
        <v>0</v>
      </c>
      <c r="J36" s="167" t="str">
        <f>+J37+J42+J47</f>
        <v>0</v>
      </c>
      <c r="P36" s="115"/>
    </row>
    <row r="37" spans="1:16" customHeight="1" ht="14.25" s="110" customFormat="1">
      <c r="A37" s="107" t="s">
        <v>847</v>
      </c>
      <c r="B37" s="98" t="str">
        <f>SUM(B38:B41)</f>
        <v>0</v>
      </c>
      <c r="C37" s="129" t="str">
        <f>SUM(C38:C41)</f>
        <v>0</v>
      </c>
      <c r="D37" s="129" t="str">
        <f>SUM(D38:D41)</f>
        <v>0</v>
      </c>
      <c r="E37" s="108" t="str">
        <f>SUM(E38:E41)</f>
        <v>0</v>
      </c>
      <c r="F37" s="108" t="str">
        <f>SUM(F38:F41)</f>
        <v>0</v>
      </c>
      <c r="G37" s="108" t="str">
        <f>SUM(G38:G41)</f>
        <v>0</v>
      </c>
      <c r="H37" s="108" t="str">
        <f>SUM(H38:H41)</f>
        <v>0</v>
      </c>
      <c r="I37" s="108" t="str">
        <f>SUM(I38:I41)</f>
        <v>0</v>
      </c>
      <c r="J37" s="108" t="str">
        <f>SUM(J38:J41)</f>
        <v>0</v>
      </c>
      <c r="K37" s="109"/>
      <c r="P37" s="115"/>
    </row>
    <row r="38" spans="1:16" customHeight="1" ht="14.25" s="110" customFormat="1">
      <c r="A38" s="162" t="s">
        <v>7</v>
      </c>
      <c r="B38" s="93" t="str">
        <f>COUNTIFS('SP List (I-REAP)'!$I:$I,StatusPGundertakeSourceProv!$A38,'SP List (I-REAP)'!$Q:$Q,StatusPGundertakeSourceProv!$A$37,'SP List (I-REAP)'!$D:$D,StatusPGundertakeSourceProv!$H$2)</f>
        <v>0</v>
      </c>
      <c r="C38" s="125" t="str">
        <f>SUMIFS('SP List (I-REAP)'!$AA:$AA,'SP List (I-REAP)'!$I:$I,StatusPGundertakeSourceProv!$A38,'SP List (I-REAP)'!$Q:$Q,StatusPGundertakeSourceProv!$A$37,'SP List (I-REAP)'!$D:$D,StatusPGundertakeSourceProv!$H$2)</f>
        <v>0</v>
      </c>
      <c r="D38" s="125" t="str">
        <f>SUMIFS('SP List (I-REAP)'!$AD:$AD,'SP List (I-REAP)'!$I:$I,StatusPGundertakeSourceProv!$A38,'SP List (I-REAP)'!$Q:$Q,StatusPGundertakeSourceProv!$A$37,'SP List (I-REAP)'!$D:$D,StatusPGundertakeSourceProv!$H$2)</f>
        <v>0</v>
      </c>
      <c r="E38" s="169" t="str">
        <f>SUMIFS('SP List (I-REAP)'!$K:$K,'SP List (I-REAP)'!$I:$I,StatusPGundertakeSourceProv!$A38,'SP List (I-REAP)'!$Q:$Q,StatusPGundertakeSourceProv!$A$37,'SP List (I-REAP)'!$D:$D,$H$2)/1000000</f>
        <v>0</v>
      </c>
      <c r="F38" s="169" t="str">
        <f>SUMIFS('SP List (I-REAP)'!$L:$L,'SP List (I-REAP)'!$I:$I,StatusPGundertakeSourceProv!$A38,'SP List (I-REAP)'!$Q:$Q,StatusPGundertakeSourceProv!$A$37,'SP List (I-REAP)'!$D:$D,$H$2)/1000000</f>
        <v>0</v>
      </c>
      <c r="G38" s="169" t="str">
        <f>SUMIFS('SP List (I-REAP)'!$M:$M,'SP List (I-REAP)'!$I:$I,StatusPGundertakeSourceProv!$A38,'SP List (I-REAP)'!$Q:$Q,StatusPGundertakeSourceProv!$A$37,'SP List (I-REAP)'!$D:$D,$H$2)/1000000</f>
        <v>0</v>
      </c>
      <c r="H38" s="94" t="str">
        <f>+E38+G38</f>
        <v>0</v>
      </c>
      <c r="I38" s="169" t="str">
        <f>SUMIFS('SP List (I-REAP)'!$N:$N,'SP List (I-REAP)'!$I:$I,StatusPGundertakeSourceProv!$A38,'SP List (I-REAP)'!$Q:$Q,StatusPGundertakeSourceProv!$A$37,'SP List (I-REAP)'!$D:$D,$H$2)/1000000</f>
        <v>0</v>
      </c>
      <c r="J38" s="94" t="str">
        <f>+H38+F38+I38</f>
        <v>0</v>
      </c>
      <c r="K38" s="109"/>
      <c r="P38" s="115"/>
    </row>
    <row r="39" spans="1:16" customHeight="1" ht="14.25" s="110" customFormat="1">
      <c r="A39" s="162" t="s">
        <v>12</v>
      </c>
      <c r="B39" s="93" t="str">
        <f>COUNTIFS('SP List (I-REAP)'!$I:$I,StatusPGundertakeSourceProv!$A39,'SP List (I-REAP)'!$Q:$Q,StatusPGundertakeSourceProv!$A$37,'SP List (I-REAP)'!$D:$D,StatusPGundertakeSourceProv!$H$2)</f>
        <v>0</v>
      </c>
      <c r="C39" s="125" t="str">
        <f>SUMIFS('SP List (I-REAP)'!$AA:$AA,'SP List (I-REAP)'!$I:$I,StatusPGundertakeSourceProv!$A39,'SP List (I-REAP)'!$Q:$Q,StatusPGundertakeSourceProv!$A$37,'SP List (I-REAP)'!$D:$D,StatusPGundertakeSourceProv!$H$2)</f>
        <v>0</v>
      </c>
      <c r="D39" s="125" t="str">
        <f>SUMIFS('SP List (I-REAP)'!$AD:$AD,'SP List (I-REAP)'!$I:$I,StatusPGundertakeSourceProv!$A39,'SP List (I-REAP)'!$Q:$Q,StatusPGundertakeSourceProv!$A$37,'SP List (I-REAP)'!$D:$D,StatusPGundertakeSourceProv!$H$2)</f>
        <v>0</v>
      </c>
      <c r="E39" s="169" t="str">
        <f>SUMIFS('SP List (I-REAP)'!$K:$K,'SP List (I-REAP)'!$I:$I,StatusPGundertakeSourceProv!$A39,'SP List (I-REAP)'!$Q:$Q,StatusPGundertakeSourceProv!$A$37,'SP List (I-REAP)'!$D:$D,$H$2)/1000000</f>
        <v>0</v>
      </c>
      <c r="F39" s="169" t="str">
        <f>SUMIFS('SP List (I-REAP)'!$L:$L,'SP List (I-REAP)'!$I:$I,StatusPGundertakeSourceProv!$A39,'SP List (I-REAP)'!$Q:$Q,StatusPGundertakeSourceProv!$A$37,'SP List (I-REAP)'!$D:$D,$H$2)/1000000</f>
        <v>0</v>
      </c>
      <c r="G39" s="169" t="str">
        <f>SUMIFS('SP List (I-REAP)'!$M:$M,'SP List (I-REAP)'!$I:$I,StatusPGundertakeSourceProv!$A39,'SP List (I-REAP)'!$Q:$Q,StatusPGundertakeSourceProv!$A$37,'SP List (I-REAP)'!$D:$D,$H$2)/1000000</f>
        <v>0</v>
      </c>
      <c r="H39" s="94" t="str">
        <f>+E39+G39</f>
        <v>0</v>
      </c>
      <c r="I39" s="169" t="str">
        <f>SUMIFS('SP List (I-REAP)'!$N:$N,'SP List (I-REAP)'!$I:$I,StatusPGundertakeSourceProv!$A39,'SP List (I-REAP)'!$Q:$Q,StatusPGundertakeSourceProv!$A$37,'SP List (I-REAP)'!$D:$D,$H$2)/1000000</f>
        <v>0</v>
      </c>
      <c r="J39" s="94" t="str">
        <f>+H39+F39+I39</f>
        <v>0</v>
      </c>
      <c r="K39" s="109"/>
      <c r="P39" s="115"/>
    </row>
    <row r="40" spans="1:16" customHeight="1" ht="14.25" s="110" customFormat="1">
      <c r="A40" s="162" t="s">
        <v>16</v>
      </c>
      <c r="B40" s="93" t="str">
        <f>COUNTIFS('SP List (I-REAP)'!$I:$I,StatusPGundertakeSourceProv!$A40,'SP List (I-REAP)'!$Q:$Q,StatusPGundertakeSourceProv!$A$37,'SP List (I-REAP)'!$D:$D,StatusPGundertakeSourceProv!$H$2)</f>
        <v>0</v>
      </c>
      <c r="C40" s="125" t="str">
        <f>SUMIFS('SP List (I-REAP)'!$AA:$AA,'SP List (I-REAP)'!$I:$I,StatusPGundertakeSourceProv!$A40,'SP List (I-REAP)'!$Q:$Q,StatusPGundertakeSourceProv!$A$37,'SP List (I-REAP)'!$D:$D,StatusPGundertakeSourceProv!$H$2)</f>
        <v>0</v>
      </c>
      <c r="D40" s="125" t="str">
        <f>SUMIFS('SP List (I-REAP)'!$AD:$AD,'SP List (I-REAP)'!$I:$I,StatusPGundertakeSourceProv!$A40,'SP List (I-REAP)'!$Q:$Q,StatusPGundertakeSourceProv!$A$37,'SP List (I-REAP)'!$D:$D,StatusPGundertakeSourceProv!$H$2)</f>
        <v>0</v>
      </c>
      <c r="E40" s="169" t="str">
        <f>SUMIFS('SP List (I-REAP)'!$K:$K,'SP List (I-REAP)'!$I:$I,StatusPGundertakeSourceProv!$A40,'SP List (I-REAP)'!$Q:$Q,StatusPGundertakeSourceProv!$A$37,'SP List (I-REAP)'!$D:$D,$H$2)/1000000</f>
        <v>0</v>
      </c>
      <c r="F40" s="169" t="str">
        <f>SUMIFS('SP List (I-REAP)'!$L:$L,'SP List (I-REAP)'!$I:$I,StatusPGundertakeSourceProv!$A40,'SP List (I-REAP)'!$Q:$Q,StatusPGundertakeSourceProv!$A$37,'SP List (I-REAP)'!$D:$D,$H$2)/1000000</f>
        <v>0</v>
      </c>
      <c r="G40" s="169" t="str">
        <f>SUMIFS('SP List (I-REAP)'!$M:$M,'SP List (I-REAP)'!$I:$I,StatusPGundertakeSourceProv!$A40,'SP List (I-REAP)'!$Q:$Q,StatusPGundertakeSourceProv!$A$37,'SP List (I-REAP)'!$D:$D,$H$2)/1000000</f>
        <v>0</v>
      </c>
      <c r="H40" s="94" t="str">
        <f>+E40+G40</f>
        <v>0</v>
      </c>
      <c r="I40" s="169" t="str">
        <f>SUMIFS('SP List (I-REAP)'!$N:$N,'SP List (I-REAP)'!$I:$I,StatusPGundertakeSourceProv!$A40,'SP List (I-REAP)'!$Q:$Q,StatusPGundertakeSourceProv!$A$37,'SP List (I-REAP)'!$D:$D,$H$2)/1000000</f>
        <v>0</v>
      </c>
      <c r="J40" s="94" t="str">
        <f>+H40+F40+I40</f>
        <v>0</v>
      </c>
      <c r="K40" s="109"/>
      <c r="P40" s="115"/>
    </row>
    <row r="41" spans="1:16" customHeight="1" ht="14.25" s="110" customFormat="1">
      <c r="A41" s="162" t="s">
        <v>20</v>
      </c>
      <c r="B41" s="93" t="str">
        <f>COUNTIFS('SP List (I-REAP)'!$I:$I,StatusPGundertakeSourceProv!$A41,'SP List (I-REAP)'!$Q:$Q,StatusPGundertakeSourceProv!$A$37,'SP List (I-REAP)'!$D:$D,StatusPGundertakeSourceProv!$H$2)</f>
        <v>0</v>
      </c>
      <c r="C41" s="125" t="str">
        <f>SUMIFS('SP List (I-REAP)'!$AA:$AA,'SP List (I-REAP)'!$I:$I,StatusPGundertakeSourceProv!$A41,'SP List (I-REAP)'!$Q:$Q,StatusPGundertakeSourceProv!$A$37,'SP List (I-REAP)'!$D:$D,StatusPGundertakeSourceProv!$H$2)</f>
        <v>0</v>
      </c>
      <c r="D41" s="125" t="str">
        <f>SUMIFS('SP List (I-REAP)'!$AD:$AD,'SP List (I-REAP)'!$I:$I,StatusPGundertakeSourceProv!$A41,'SP List (I-REAP)'!$Q:$Q,StatusPGundertakeSourceProv!$A$37,'SP List (I-REAP)'!$D:$D,StatusPGundertakeSourceProv!$H$2)</f>
        <v>0</v>
      </c>
      <c r="E41" s="169" t="str">
        <f>SUMIFS('SP List (I-REAP)'!$K:$K,'SP List (I-REAP)'!$I:$I,StatusPGundertakeSourceProv!$A41,'SP List (I-REAP)'!$Q:$Q,StatusPGundertakeSourceProv!$A$37,'SP List (I-REAP)'!$D:$D,$H$2)/1000000</f>
        <v>0</v>
      </c>
      <c r="F41" s="169" t="str">
        <f>SUMIFS('SP List (I-REAP)'!$L:$L,'SP List (I-REAP)'!$I:$I,StatusPGundertakeSourceProv!$A41,'SP List (I-REAP)'!$Q:$Q,StatusPGundertakeSourceProv!$A$37,'SP List (I-REAP)'!$D:$D,$H$2)/1000000</f>
        <v>0</v>
      </c>
      <c r="G41" s="169" t="str">
        <f>SUMIFS('SP List (I-REAP)'!$M:$M,'SP List (I-REAP)'!$I:$I,StatusPGundertakeSourceProv!$A41,'SP List (I-REAP)'!$Q:$Q,StatusPGundertakeSourceProv!$A$37,'SP List (I-REAP)'!$D:$D,$H$2)/1000000</f>
        <v>0</v>
      </c>
      <c r="H41" s="94" t="str">
        <f>+E41+G41</f>
        <v>0</v>
      </c>
      <c r="I41" s="169" t="str">
        <f>SUMIFS('SP List (I-REAP)'!$N:$N,'SP List (I-REAP)'!$I:$I,StatusPGundertakeSourceProv!$A41,'SP List (I-REAP)'!$Q:$Q,StatusPGundertakeSourceProv!$A$37,'SP List (I-REAP)'!$D:$D,$H$2)/1000000</f>
        <v>0</v>
      </c>
      <c r="J41" s="94" t="str">
        <f>+H41+F41+I41</f>
        <v>0</v>
      </c>
      <c r="K41" s="109"/>
      <c r="P41" s="115"/>
    </row>
    <row r="42" spans="1:16" customHeight="1" ht="15">
      <c r="A42" s="111" t="s">
        <v>842</v>
      </c>
      <c r="B42" s="98" t="str">
        <f>SUM(B43:B46)</f>
        <v>0</v>
      </c>
      <c r="C42" s="129" t="str">
        <f>SUM(C43:C46)</f>
        <v>0</v>
      </c>
      <c r="D42" s="129" t="str">
        <f>SUM(D43:D46)</f>
        <v>0</v>
      </c>
      <c r="E42" s="108" t="str">
        <f>SUM(E43:E46)</f>
        <v>0</v>
      </c>
      <c r="F42" s="108" t="str">
        <f>SUM(F43:F46)</f>
        <v>0</v>
      </c>
      <c r="G42" s="108" t="str">
        <f>SUM(G43:G46)</f>
        <v>0</v>
      </c>
      <c r="H42" s="108" t="str">
        <f>SUM(H43:H46)</f>
        <v>0</v>
      </c>
      <c r="I42" s="108" t="str">
        <f>SUM(I43:I46)</f>
        <v>0</v>
      </c>
      <c r="J42" s="108" t="str">
        <f>SUM(J43:J46)</f>
        <v>0</v>
      </c>
      <c r="P42" s="115"/>
    </row>
    <row r="43" spans="1:16" customHeight="1" ht="16">
      <c r="A43" s="162" t="s">
        <v>7</v>
      </c>
      <c r="B43" s="93" t="str">
        <f>COUNTIFS('SP List (I-REAP)'!$I:$I,StatusPGundertakeSourceProv!$A43,'SP List (I-REAP)'!$Q:$Q,StatusPGundertakeSourceProv!$A$42,'SP List (I-REAP)'!$D:$D,StatusPGundertakeSourceProv!$H$2)</f>
        <v>0</v>
      </c>
      <c r="C43" s="125" t="str">
        <f>SUMIFS('SP List (I-REAP)'!$AA:$AA,'SP List (I-REAP)'!$I:$I,StatusPGundertakeSourceProv!$A43,'SP List (I-REAP)'!$Q:$Q,StatusPGundertakeSourceProv!$A$42,'SP List (I-REAP)'!$D:$D,StatusPGundertakeSourceProv!$H$2)</f>
        <v>0</v>
      </c>
      <c r="D43" s="125" t="str">
        <f>SUMIFS('SP List (I-REAP)'!$AD:$AD,'SP List (I-REAP)'!$I:$I,StatusPGundertakeSourceProv!$A43,'SP List (I-REAP)'!$Q:$Q,StatusPGundertakeSourceProv!$A$42,'SP List (I-REAP)'!$D:$D,StatusPGundertakeSourceProv!$H$2)</f>
        <v>0</v>
      </c>
      <c r="E43" s="169" t="str">
        <f>SUMIFS('SP List (I-REAP)'!$K:$K,'SP List (I-REAP)'!$I:$I,StatusPGundertakeSourceProv!$A43,'SP List (I-REAP)'!$Q:$Q,StatusPGundertakeSourceProv!$A$42,'SP List (I-REAP)'!$D:$D,$H$2)/1000000</f>
        <v>0</v>
      </c>
      <c r="F43" s="169" t="str">
        <f>SUMIFS('SP List (I-REAP)'!$L:$L,'SP List (I-REAP)'!$I:$I,StatusPGundertakeSourceProv!$A43,'SP List (I-REAP)'!$Q:$Q,StatusPGundertakeSourceProv!$A$42,'SP List (I-REAP)'!$D:$D,$H$2)/1000000</f>
        <v>0</v>
      </c>
      <c r="G43" s="169" t="str">
        <f>SUMIFS('SP List (I-REAP)'!$M:$M,'SP List (I-REAP)'!$I:$I,StatusPGundertakeSourceProv!$A43,'SP List (I-REAP)'!$Q:$Q,StatusPGundertakeSourceProv!$A$42,'SP List (I-REAP)'!$D:$D,$H$2)/1000000</f>
        <v>0</v>
      </c>
      <c r="H43" s="94" t="str">
        <f>+E43+G43</f>
        <v>0</v>
      </c>
      <c r="I43" s="169" t="str">
        <f>SUMIFS('SP List (I-REAP)'!$N:$N,'SP List (I-REAP)'!$I:$I,StatusPGundertakeSourceProv!$A43,'SP List (I-REAP)'!$Q:$Q,StatusPGundertakeSourceProv!$A$42,'SP List (I-REAP)'!$D:$D,$H$2)/1000000</f>
        <v>0</v>
      </c>
      <c r="J43" s="94" t="str">
        <f>+H43+F43+I43</f>
        <v>0</v>
      </c>
      <c r="P43" s="115"/>
    </row>
    <row r="44" spans="1:16" customHeight="1" ht="15">
      <c r="A44" s="162" t="s">
        <v>12</v>
      </c>
      <c r="B44" s="93" t="str">
        <f>COUNTIFS('SP List (I-REAP)'!$I:$I,StatusPGundertakeSourceProv!$A44,'SP List (I-REAP)'!$Q:$Q,StatusPGundertakeSourceProv!$A$42,'SP List (I-REAP)'!$D:$D,StatusPGundertakeSourceProv!$H$2)</f>
        <v>0</v>
      </c>
      <c r="C44" s="125" t="str">
        <f>SUMIFS('SP List (I-REAP)'!$AA:$AA,'SP List (I-REAP)'!$I:$I,StatusPGundertakeSourceProv!$A44,'SP List (I-REAP)'!$Q:$Q,StatusPGundertakeSourceProv!$A$42,'SP List (I-REAP)'!$D:$D,StatusPGundertakeSourceProv!$H$2)</f>
        <v>0</v>
      </c>
      <c r="D44" s="125" t="str">
        <f>SUMIFS('SP List (I-REAP)'!$AD:$AD,'SP List (I-REAP)'!$I:$I,StatusPGundertakeSourceProv!$A44,'SP List (I-REAP)'!$Q:$Q,StatusPGundertakeSourceProv!$A$42,'SP List (I-REAP)'!$D:$D,StatusPGundertakeSourceProv!$H$2)</f>
        <v>0</v>
      </c>
      <c r="E44" s="169" t="str">
        <f>SUMIFS('SP List (I-REAP)'!$K:$K,'SP List (I-REAP)'!$I:$I,StatusPGundertakeSourceProv!$A44,'SP List (I-REAP)'!$Q:$Q,StatusPGundertakeSourceProv!$A$42,'SP List (I-REAP)'!$D:$D,$H$2)/1000000</f>
        <v>0</v>
      </c>
      <c r="F44" s="169" t="str">
        <f>SUMIFS('SP List (I-REAP)'!$L:$L,'SP List (I-REAP)'!$I:$I,StatusPGundertakeSourceProv!$A44,'SP List (I-REAP)'!$Q:$Q,StatusPGundertakeSourceProv!$A$42,'SP List (I-REAP)'!$D:$D,$H$2)/1000000</f>
        <v>0</v>
      </c>
      <c r="G44" s="169" t="str">
        <f>SUMIFS('SP List (I-REAP)'!$M:$M,'SP List (I-REAP)'!$I:$I,StatusPGundertakeSourceProv!$A44,'SP List (I-REAP)'!$Q:$Q,StatusPGundertakeSourceProv!$A$42,'SP List (I-REAP)'!$D:$D,$H$2)/1000000</f>
        <v>0</v>
      </c>
      <c r="H44" s="94" t="str">
        <f>+E44+G44</f>
        <v>0</v>
      </c>
      <c r="I44" s="169" t="str">
        <f>SUMIFS('SP List (I-REAP)'!$N:$N,'SP List (I-REAP)'!$I:$I,StatusPGundertakeSourceProv!$A44,'SP List (I-REAP)'!$Q:$Q,StatusPGundertakeSourceProv!$A$42,'SP List (I-REAP)'!$D:$D,$H$2)/1000000</f>
        <v>0</v>
      </c>
      <c r="J44" s="94" t="str">
        <f>+H44+F44+I44</f>
        <v>0</v>
      </c>
      <c r="P44" s="115"/>
    </row>
    <row r="45" spans="1:16" customHeight="1" ht="15">
      <c r="A45" s="162" t="s">
        <v>16</v>
      </c>
      <c r="B45" s="93" t="str">
        <f>COUNTIFS('SP List (I-REAP)'!$I:$I,StatusPGundertakeSourceProv!$A45,'SP List (I-REAP)'!$Q:$Q,StatusPGundertakeSourceProv!$A$42,'SP List (I-REAP)'!$D:$D,StatusPGundertakeSourceProv!$H$2)</f>
        <v>0</v>
      </c>
      <c r="C45" s="125" t="str">
        <f>SUMIFS('SP List (I-REAP)'!$AA:$AA,'SP List (I-REAP)'!$I:$I,StatusPGundertakeSourceProv!$A45,'SP List (I-REAP)'!$Q:$Q,StatusPGundertakeSourceProv!$A$42,'SP List (I-REAP)'!$D:$D,StatusPGundertakeSourceProv!$H$2)</f>
        <v>0</v>
      </c>
      <c r="D45" s="125" t="str">
        <f>SUMIFS('SP List (I-REAP)'!$AD:$AD,'SP List (I-REAP)'!$I:$I,StatusPGundertakeSourceProv!$A45,'SP List (I-REAP)'!$Q:$Q,StatusPGundertakeSourceProv!$A$42,'SP List (I-REAP)'!$D:$D,StatusPGundertakeSourceProv!$H$2)</f>
        <v>0</v>
      </c>
      <c r="E45" s="169" t="str">
        <f>SUMIFS('SP List (I-REAP)'!$K:$K,'SP List (I-REAP)'!$I:$I,StatusPGundertakeSourceProv!$A45,'SP List (I-REAP)'!$Q:$Q,StatusPGundertakeSourceProv!$A$42,'SP List (I-REAP)'!$D:$D,$H$2)/1000000</f>
        <v>0</v>
      </c>
      <c r="F45" s="169" t="str">
        <f>SUMIFS('SP List (I-REAP)'!$L:$L,'SP List (I-REAP)'!$I:$I,StatusPGundertakeSourceProv!$A45,'SP List (I-REAP)'!$Q:$Q,StatusPGundertakeSourceProv!$A$42,'SP List (I-REAP)'!$D:$D,$H$2)/1000000</f>
        <v>0</v>
      </c>
      <c r="G45" s="169" t="str">
        <f>SUMIFS('SP List (I-REAP)'!$M:$M,'SP List (I-REAP)'!$I:$I,StatusPGundertakeSourceProv!$A45,'SP List (I-REAP)'!$Q:$Q,StatusPGundertakeSourceProv!$A$42,'SP List (I-REAP)'!$D:$D,$H$2)/1000000</f>
        <v>0</v>
      </c>
      <c r="H45" s="94" t="str">
        <f>+E45+G45</f>
        <v>0</v>
      </c>
      <c r="I45" s="169" t="str">
        <f>SUMIFS('SP List (I-REAP)'!$N:$N,'SP List (I-REAP)'!$I:$I,StatusPGundertakeSourceProv!$A45,'SP List (I-REAP)'!$Q:$Q,StatusPGundertakeSourceProv!$A$42,'SP List (I-REAP)'!$D:$D,$H$2)/1000000</f>
        <v>0</v>
      </c>
      <c r="J45" s="94" t="str">
        <f>+H45+F45+I45</f>
        <v>0</v>
      </c>
      <c r="P45" s="115"/>
    </row>
    <row r="46" spans="1:16" customHeight="1" ht="15">
      <c r="A46" s="162" t="s">
        <v>20</v>
      </c>
      <c r="B46" s="93" t="str">
        <f>COUNTIFS('SP List (I-REAP)'!$I:$I,StatusPGundertakeSourceProv!$A46,'SP List (I-REAP)'!$Q:$Q,StatusPGundertakeSourceProv!$A$42,'SP List (I-REAP)'!$D:$D,StatusPGundertakeSourceProv!$H$2)</f>
        <v>0</v>
      </c>
      <c r="C46" s="125" t="str">
        <f>SUMIFS('SP List (I-REAP)'!$AA:$AA,'SP List (I-REAP)'!$I:$I,StatusPGundertakeSourceProv!$A46,'SP List (I-REAP)'!$Q:$Q,StatusPGundertakeSourceProv!$A$42,'SP List (I-REAP)'!$D:$D,StatusPGundertakeSourceProv!$H$2)</f>
        <v>0</v>
      </c>
      <c r="D46" s="125" t="str">
        <f>SUMIFS('SP List (I-REAP)'!$AD:$AD,'SP List (I-REAP)'!$I:$I,StatusPGundertakeSourceProv!$A46,'SP List (I-REAP)'!$Q:$Q,StatusPGundertakeSourceProv!$A$42,'SP List (I-REAP)'!$D:$D,StatusPGundertakeSourceProv!$H$2)</f>
        <v>0</v>
      </c>
      <c r="E46" s="169" t="str">
        <f>SUMIFS('SP List (I-REAP)'!$K:$K,'SP List (I-REAP)'!$I:$I,StatusPGundertakeSourceProv!$A46,'SP List (I-REAP)'!$Q:$Q,StatusPGundertakeSourceProv!$A$42,'SP List (I-REAP)'!$D:$D,$H$2)/1000000</f>
        <v>0</v>
      </c>
      <c r="F46" s="169" t="str">
        <f>SUMIFS('SP List (I-REAP)'!$L:$L,'SP List (I-REAP)'!$I:$I,StatusPGundertakeSourceProv!$A46,'SP List (I-REAP)'!$Q:$Q,StatusPGundertakeSourceProv!$A$42,'SP List (I-REAP)'!$D:$D,$H$2)/1000000</f>
        <v>0</v>
      </c>
      <c r="G46" s="169" t="str">
        <f>SUMIFS('SP List (I-REAP)'!$M:$M,'SP List (I-REAP)'!$I:$I,StatusPGundertakeSourceProv!$A46,'SP List (I-REAP)'!$Q:$Q,StatusPGundertakeSourceProv!$A$42,'SP List (I-REAP)'!$D:$D,$H$2)/1000000</f>
        <v>0</v>
      </c>
      <c r="H46" s="94" t="str">
        <f>+E46+G46</f>
        <v>0</v>
      </c>
      <c r="I46" s="169" t="str">
        <f>SUMIFS('SP List (I-REAP)'!$N:$N,'SP List (I-REAP)'!$I:$I,StatusPGundertakeSourceProv!$A46,'SP List (I-REAP)'!$Q:$Q,StatusPGundertakeSourceProv!$A$42,'SP List (I-REAP)'!$D:$D,$H$2)/1000000</f>
        <v>0</v>
      </c>
      <c r="J46" s="94" t="str">
        <f>+H46+F46+I46</f>
        <v>0</v>
      </c>
      <c r="P46" s="115"/>
    </row>
    <row r="47" spans="1:16">
      <c r="A47" s="106" t="s">
        <v>731</v>
      </c>
      <c r="B47" s="98" t="str">
        <f>SUM(B48:B51)</f>
        <v>0</v>
      </c>
      <c r="C47" s="129" t="str">
        <f>SUM(C48:C51)</f>
        <v>0</v>
      </c>
      <c r="D47" s="129" t="str">
        <f>SUM(D48:D51)</f>
        <v>0</v>
      </c>
      <c r="E47" s="108" t="str">
        <f>SUM(E48:E51)</f>
        <v>0</v>
      </c>
      <c r="F47" s="108" t="str">
        <f>SUM(F48:F51)</f>
        <v>0</v>
      </c>
      <c r="G47" s="108" t="str">
        <f>SUM(G48:G51)</f>
        <v>0</v>
      </c>
      <c r="H47" s="108" t="str">
        <f>SUM(H48:H51)</f>
        <v>0</v>
      </c>
      <c r="I47" s="108" t="str">
        <f>SUM(I48:I51)</f>
        <v>0</v>
      </c>
      <c r="J47" s="108" t="str">
        <f>SUM(J48:J51)</f>
        <v>0</v>
      </c>
      <c r="P47" s="115"/>
    </row>
    <row r="48" spans="1:16">
      <c r="A48" s="162" t="s">
        <v>7</v>
      </c>
      <c r="B48" s="93" t="str">
        <f>COUNTIFS('SP List (I-REAP)'!$I:$I,StatusPGundertakeSourceProv!$A48,'SP List (I-REAP)'!$Q:$Q,StatusPGundertakeSourceProv!$A$47,'SP List (I-REAP)'!$D:$D,StatusPGundertakeSourceProv!$H$2)</f>
        <v>0</v>
      </c>
      <c r="C48" s="125" t="str">
        <f>SUMIFS('SP List (I-REAP)'!$AA:$AA,'SP List (I-REAP)'!$I:$I,StatusPGundertakeSourceProv!$A48,'SP List (I-REAP)'!$Q:$Q,StatusPGundertakeSourceProv!$A$47,'SP List (I-REAP)'!$D:$D,StatusPGundertakeSourceProv!$H$2)</f>
        <v>0</v>
      </c>
      <c r="D48" s="125" t="str">
        <f>SUMIFS('SP List (I-REAP)'!$AD:$AD,'SP List (I-REAP)'!$I:$I,StatusPGundertakeSourceProv!$A48,'SP List (I-REAP)'!$Q:$Q,StatusPGundertakeSourceProv!$A$47,'SP List (I-REAP)'!$D:$D,StatusPGundertakeSourceProv!$H$2)</f>
        <v>0</v>
      </c>
      <c r="E48" s="169" t="str">
        <f>SUMIFS('SP List (I-REAP)'!$K:$K,'SP List (I-REAP)'!$I:$I,StatusPGundertakeSourceProv!$A48,'SP List (I-REAP)'!$Q:$Q,StatusPGundertakeSourceProv!$A$47,'SP List (I-REAP)'!$D:$D,$H$2)/1000000</f>
        <v>0</v>
      </c>
      <c r="F48" s="169" t="str">
        <f>SUMIFS('SP List (I-REAP)'!$L:$L,'SP List (I-REAP)'!$I:$I,StatusPGundertakeSourceProv!$A48,'SP List (I-REAP)'!$Q:$Q,StatusPGundertakeSourceProv!$A$47,'SP List (I-REAP)'!$D:$D,$H$2)/1000000</f>
        <v>0</v>
      </c>
      <c r="G48" s="169" t="str">
        <f>SUMIFS('SP List (I-REAP)'!$M:$M,'SP List (I-REAP)'!$I:$I,StatusPGundertakeSourceProv!$A48,'SP List (I-REAP)'!$Q:$Q,StatusPGundertakeSourceProv!$A$47,'SP List (I-REAP)'!$D:$D,$H$2)/1000000</f>
        <v>0</v>
      </c>
      <c r="H48" s="94" t="str">
        <f>+E48+G48</f>
        <v>0</v>
      </c>
      <c r="I48" s="169" t="str">
        <f>SUMIFS('SP List (I-REAP)'!$N:$N,'SP List (I-REAP)'!$I:$I,StatusPGundertakeSourceProv!$A48,'SP List (I-REAP)'!$Q:$Q,StatusPGundertakeSourceProv!$A$47,'SP List (I-REAP)'!$D:$D,$H$2)/1000000</f>
        <v>0</v>
      </c>
      <c r="J48" s="94" t="str">
        <f>+H48+F48+I48</f>
        <v>0</v>
      </c>
      <c r="P48" s="115"/>
    </row>
    <row r="49" spans="1:16">
      <c r="A49" s="162" t="s">
        <v>12</v>
      </c>
      <c r="B49" s="93" t="str">
        <f>COUNTIFS('SP List (I-REAP)'!$I:$I,StatusPGundertakeSourceProv!$A49,'SP List (I-REAP)'!$Q:$Q,StatusPGundertakeSourceProv!$A$47,'SP List (I-REAP)'!$D:$D,StatusPGundertakeSourceProv!$H$2)</f>
        <v>0</v>
      </c>
      <c r="C49" s="125" t="str">
        <f>SUMIFS('SP List (I-REAP)'!$AA:$AA,'SP List (I-REAP)'!$I:$I,StatusPGundertakeSourceProv!$A49,'SP List (I-REAP)'!$Q:$Q,StatusPGundertakeSourceProv!$A$47,'SP List (I-REAP)'!$D:$D,StatusPGundertakeSourceProv!$H$2)</f>
        <v>0</v>
      </c>
      <c r="D49" s="125" t="str">
        <f>SUMIFS('SP List (I-REAP)'!$AD:$AD,'SP List (I-REAP)'!$I:$I,StatusPGundertakeSourceProv!$A49,'SP List (I-REAP)'!$Q:$Q,StatusPGundertakeSourceProv!$A$47,'SP List (I-REAP)'!$D:$D,StatusPGundertakeSourceProv!$H$2)</f>
        <v>0</v>
      </c>
      <c r="E49" s="169" t="str">
        <f>SUMIFS('SP List (I-REAP)'!$K:$K,'SP List (I-REAP)'!$I:$I,StatusPGundertakeSourceProv!$A49,'SP List (I-REAP)'!$Q:$Q,StatusPGundertakeSourceProv!$A$47,'SP List (I-REAP)'!$D:$D,$H$2)/1000000</f>
        <v>0</v>
      </c>
      <c r="F49" s="169" t="str">
        <f>SUMIFS('SP List (I-REAP)'!$L:$L,'SP List (I-REAP)'!$I:$I,StatusPGundertakeSourceProv!$A49,'SP List (I-REAP)'!$Q:$Q,StatusPGundertakeSourceProv!$A$47,'SP List (I-REAP)'!$D:$D,$H$2)/1000000</f>
        <v>0</v>
      </c>
      <c r="G49" s="169" t="str">
        <f>SUMIFS('SP List (I-REAP)'!$M:$M,'SP List (I-REAP)'!$I:$I,StatusPGundertakeSourceProv!$A49,'SP List (I-REAP)'!$Q:$Q,StatusPGundertakeSourceProv!$A$47,'SP List (I-REAP)'!$D:$D,$H$2)/1000000</f>
        <v>0</v>
      </c>
      <c r="H49" s="94" t="str">
        <f>+E49+G49</f>
        <v>0</v>
      </c>
      <c r="I49" s="169" t="str">
        <f>SUMIFS('SP List (I-REAP)'!$N:$N,'SP List (I-REAP)'!$I:$I,StatusPGundertakeSourceProv!$A49,'SP List (I-REAP)'!$Q:$Q,StatusPGundertakeSourceProv!$A$47,'SP List (I-REAP)'!$D:$D,$H$2)/1000000</f>
        <v>0</v>
      </c>
      <c r="J49" s="94" t="str">
        <f>+H49+F49+I49</f>
        <v>0</v>
      </c>
      <c r="P49" s="115"/>
    </row>
    <row r="50" spans="1:16">
      <c r="A50" s="162" t="s">
        <v>16</v>
      </c>
      <c r="B50" s="93" t="str">
        <f>COUNTIFS('SP List (I-REAP)'!$I:$I,StatusPGundertakeSourceProv!$A50,'SP List (I-REAP)'!$Q:$Q,StatusPGundertakeSourceProv!$A$47,'SP List (I-REAP)'!$D:$D,StatusPGundertakeSourceProv!$H$2)</f>
        <v>0</v>
      </c>
      <c r="C50" s="125" t="str">
        <f>SUMIFS('SP List (I-REAP)'!$AA:$AA,'SP List (I-REAP)'!$I:$I,StatusPGundertakeSourceProv!$A50,'SP List (I-REAP)'!$Q:$Q,StatusPGundertakeSourceProv!$A$47,'SP List (I-REAP)'!$D:$D,StatusPGundertakeSourceProv!$H$2)</f>
        <v>0</v>
      </c>
      <c r="D50" s="125" t="str">
        <f>SUMIFS('SP List (I-REAP)'!$AD:$AD,'SP List (I-REAP)'!$I:$I,StatusPGundertakeSourceProv!$A50,'SP List (I-REAP)'!$Q:$Q,StatusPGundertakeSourceProv!$A$47,'SP List (I-REAP)'!$D:$D,StatusPGundertakeSourceProv!$H$2)</f>
        <v>0</v>
      </c>
      <c r="E50" s="169" t="str">
        <f>SUMIFS('SP List (I-REAP)'!$K:$K,'SP List (I-REAP)'!$I:$I,StatusPGundertakeSourceProv!$A50,'SP List (I-REAP)'!$Q:$Q,StatusPGundertakeSourceProv!$A$47,'SP List (I-REAP)'!$D:$D,$H$2)/1000000</f>
        <v>0</v>
      </c>
      <c r="F50" s="169" t="str">
        <f>SUMIFS('SP List (I-REAP)'!$L:$L,'SP List (I-REAP)'!$I:$I,StatusPGundertakeSourceProv!$A50,'SP List (I-REAP)'!$Q:$Q,StatusPGundertakeSourceProv!$A$47,'SP List (I-REAP)'!$D:$D,$H$2)/1000000</f>
        <v>0</v>
      </c>
      <c r="G50" s="169" t="str">
        <f>SUMIFS('SP List (I-REAP)'!$M:$M,'SP List (I-REAP)'!$I:$I,StatusPGundertakeSourceProv!$A50,'SP List (I-REAP)'!$Q:$Q,StatusPGundertakeSourceProv!$A$47,'SP List (I-REAP)'!$D:$D,$H$2)/1000000</f>
        <v>0</v>
      </c>
      <c r="H50" s="94" t="str">
        <f>+E50+G50</f>
        <v>0</v>
      </c>
      <c r="I50" s="169" t="str">
        <f>SUMIFS('SP List (I-REAP)'!$N:$N,'SP List (I-REAP)'!$I:$I,StatusPGundertakeSourceProv!$A50,'SP List (I-REAP)'!$Q:$Q,StatusPGundertakeSourceProv!$A$47,'SP List (I-REAP)'!$D:$D,$H$2)/1000000</f>
        <v>0</v>
      </c>
      <c r="J50" s="94" t="str">
        <f>+H50+F50+I50</f>
        <v>0</v>
      </c>
      <c r="P50" s="115"/>
    </row>
    <row r="51" spans="1:16" s="83" customFormat="1">
      <c r="A51" s="162" t="s">
        <v>20</v>
      </c>
      <c r="B51" s="93" t="str">
        <f>COUNTIFS('SP List (I-REAP)'!$I:$I,StatusPGundertakeSourceProv!$A51,'SP List (I-REAP)'!$Q:$Q,StatusPGundertakeSourceProv!$A$47,'SP List (I-REAP)'!$D:$D,StatusPGundertakeSourceProv!$H$2)</f>
        <v>0</v>
      </c>
      <c r="C51" s="125" t="str">
        <f>SUMIFS('SP List (I-REAP)'!$AA:$AA,'SP List (I-REAP)'!$I:$I,StatusPGundertakeSourceProv!$A51,'SP List (I-REAP)'!$Q:$Q,StatusPGundertakeSourceProv!$A$47,'SP List (I-REAP)'!$D:$D,StatusPGundertakeSourceProv!$H$2)</f>
        <v>0</v>
      </c>
      <c r="D51" s="125" t="str">
        <f>SUMIFS('SP List (I-REAP)'!$AD:$AD,'SP List (I-REAP)'!$I:$I,StatusPGundertakeSourceProv!$A51,'SP List (I-REAP)'!$Q:$Q,StatusPGundertakeSourceProv!$A$47,'SP List (I-REAP)'!$D:$D,StatusPGundertakeSourceProv!$H$2)</f>
        <v>0</v>
      </c>
      <c r="E51" s="169" t="str">
        <f>SUMIFS('SP List (I-REAP)'!$K:$K,'SP List (I-REAP)'!$I:$I,StatusPGundertakeSourceProv!$A51,'SP List (I-REAP)'!$Q:$Q,StatusPGundertakeSourceProv!$A$47,'SP List (I-REAP)'!$D:$D,$H$2)/1000000</f>
        <v>0</v>
      </c>
      <c r="F51" s="169" t="str">
        <f>SUMIFS('SP List (I-REAP)'!$L:$L,'SP List (I-REAP)'!$I:$I,StatusPGundertakeSourceProv!$A51,'SP List (I-REAP)'!$Q:$Q,StatusPGundertakeSourceProv!$A$47,'SP List (I-REAP)'!$D:$D,$H$2)/1000000</f>
        <v>0</v>
      </c>
      <c r="G51" s="169" t="str">
        <f>SUMIFS('SP List (I-REAP)'!$M:$M,'SP List (I-REAP)'!$I:$I,StatusPGundertakeSourceProv!$A51,'SP List (I-REAP)'!$Q:$Q,StatusPGundertakeSourceProv!$A$47,'SP List (I-REAP)'!$D:$D,$H$2)/1000000</f>
        <v>0</v>
      </c>
      <c r="H51" s="94" t="str">
        <f>+E51+G51</f>
        <v>0</v>
      </c>
      <c r="I51" s="169" t="str">
        <f>SUMIFS('SP List (I-REAP)'!$N:$N,'SP List (I-REAP)'!$I:$I,StatusPGundertakeSourceProv!$A51,'SP List (I-REAP)'!$Q:$Q,StatusPGundertakeSourceProv!$A$47,'SP List (I-REAP)'!$D:$D,$H$2)/1000000</f>
        <v>0</v>
      </c>
      <c r="J51" s="94" t="str">
        <f>+H51+F51+I51</f>
        <v>0</v>
      </c>
      <c r="L51" s="82"/>
      <c r="M51" s="82"/>
      <c r="N51" s="82"/>
      <c r="O51" s="82"/>
      <c r="P51" s="115"/>
    </row>
    <row r="52" spans="1:16" s="83" customFormat="1">
      <c r="A52" s="112" t="s">
        <v>2002</v>
      </c>
      <c r="B52" s="112" t="str">
        <f>+B7+B36</f>
        <v>0</v>
      </c>
      <c r="C52" s="134" t="str">
        <f>+C7+C36</f>
        <v>0</v>
      </c>
      <c r="D52" s="134" t="str">
        <f>+D7+D36</f>
        <v>0</v>
      </c>
      <c r="E52" s="173" t="str">
        <f>+E7+E36</f>
        <v>0</v>
      </c>
      <c r="F52" s="173" t="str">
        <f>+F7+F36</f>
        <v>0</v>
      </c>
      <c r="G52" s="173" t="str">
        <f>+G7+G36</f>
        <v>0</v>
      </c>
      <c r="H52" s="173" t="str">
        <f>+H7+H36</f>
        <v>0</v>
      </c>
      <c r="I52" s="173" t="str">
        <f>+I7+I36</f>
        <v>0</v>
      </c>
      <c r="J52" s="173" t="str">
        <f>+J7+J36</f>
        <v>0</v>
      </c>
      <c r="L52" s="82"/>
      <c r="M52" s="82"/>
      <c r="N52" s="82"/>
      <c r="O52" s="82"/>
      <c r="P52" s="115"/>
    </row>
    <row r="53" spans="1:16" s="83" customFormat="1">
      <c r="J53" s="114"/>
    </row>
    <row r="54" spans="1:16" s="83" customFormat="1">
      <c r="J54" s="114"/>
    </row>
    <row r="55" spans="1:16" s="83" customFormat="1"/>
    <row r="56" spans="1:16" s="83" customFormat="1"/>
    <row r="57" spans="1:16" s="83" customFormat="1"/>
    <row r="58" spans="1:16" s="83" customFormat="1"/>
    <row r="59" spans="1:16" s="83" customFormat="1"/>
    <row r="60" spans="1:16" s="83" customFormat="1"/>
    <row r="61" spans="1:16" s="83" customFormat="1"/>
    <row r="62" spans="1:16" s="83" customFormat="1"/>
    <row r="63" spans="1:16" s="83" customFormat="1"/>
    <row r="64" spans="1:16" s="83" customFormat="1"/>
    <row r="65" spans="1:16" s="83" customFormat="1"/>
    <row r="66" spans="1:16" s="83" customFormat="1"/>
    <row r="67" spans="1:16" s="83" customFormat="1"/>
    <row r="68" spans="1:16" s="83" customFormat="1"/>
    <row r="69" spans="1:16" s="83" customFormat="1"/>
    <row r="70" spans="1:16" s="83" customFormat="1"/>
    <row r="71" spans="1:16" s="83" customFormat="1"/>
    <row r="72" spans="1:16" s="83" customFormat="1"/>
    <row r="73" spans="1:16" s="83" customFormat="1"/>
    <row r="74" spans="1:16" s="83" customFormat="1"/>
    <row r="75" spans="1:16" s="83" customFormat="1"/>
    <row r="76" spans="1:16" s="83" customFormat="1"/>
    <row r="77" spans="1:16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2:J2"/>
    <mergeCell ref="A5:A6"/>
    <mergeCell ref="B5:B6"/>
    <mergeCell ref="E5:J5"/>
    <mergeCell ref="C5:C6"/>
    <mergeCell ref="D5:D6"/>
    <mergeCell ref="A3:C3"/>
  </mergeCells>
  <dataValidations count="3">
    <dataValidation type="list" allowBlank="1" showDropDown="0" showInputMessage="1" showErrorMessage="1" sqref="H2">
      <formula1>provinces</formula1>
    </dataValidation>
    <dataValidation type="list" allowBlank="1" showDropDown="0" showInputMessage="1" showErrorMessage="1" sqref="I2">
      <formula1>provinces</formula1>
    </dataValidation>
    <dataValidation type="list" allowBlank="1" showDropDown="0" showInputMessage="1" showErrorMessage="1" sqref="J2">
      <formula1>provinces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Other Dropdown</vt:lpstr>
      <vt:lpstr>SP List (I-REAP)</vt:lpstr>
      <vt:lpstr>PercentDistrbtn</vt:lpstr>
      <vt:lpstr>StatusFundModeSourceCluster</vt:lpstr>
      <vt:lpstr>StatusFundModeSourceRegion</vt:lpstr>
      <vt:lpstr>StatusFundModeSourceProv</vt:lpstr>
      <vt:lpstr>StatusPGundertakeSourceCluster</vt:lpstr>
      <vt:lpstr>StatusPGundertakeSourceRegion</vt:lpstr>
      <vt:lpstr>StatusPGundertakeSourceProv</vt:lpstr>
      <vt:lpstr>StatusPGundertakeCluster</vt:lpstr>
      <vt:lpstr>DisburseRegProv</vt:lpstr>
      <vt:lpstr>DisburseClusterRegion</vt:lpstr>
      <vt:lpstr>AllFundMode</vt:lpstr>
      <vt:lpstr>AllPGundertake</vt:lpstr>
      <vt:lpstr>StatusFundModeCluster</vt:lpstr>
      <vt:lpstr>Summaryby Cluster</vt:lpstr>
      <vt:lpstr>Regional Status NO PG Equity</vt:lpstr>
    </vt:vector>
  </TitlesOfParts>
  <Company>Hewlett-Packard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Jenjo</dc:creator>
  <cp:lastModifiedBy>Microsoft Office User</cp:lastModifiedBy>
  <dcterms:created xsi:type="dcterms:W3CDTF">2015-11-23T13:29:26+08:00</dcterms:created>
  <dcterms:modified xsi:type="dcterms:W3CDTF">2018-10-15T14:13:42+08:00</dcterms:modified>
  <dc:title/>
  <dc:description/>
  <dc:subject/>
  <cp:keywords/>
  <cp:category/>
</cp:coreProperties>
</file>